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9440" windowHeight="8910" tabRatio="858" activeTab="1"/>
  </bookViews>
  <sheets>
    <sheet name="Ф1" sheetId="1" r:id="rId1"/>
    <sheet name="Ф2" sheetId="2" r:id="rId2"/>
    <sheet name="Расчет ОН" sheetId="3" state="hidden" r:id="rId3"/>
  </sheets>
  <definedNames>
    <definedName name="_xlnm.Print_Area" localSheetId="0">'Ф1'!$A$1:$BB$187</definedName>
    <definedName name="_xlnm.Print_Area" localSheetId="1">'Ф2'!$A$1:$DD$61</definedName>
  </definedNames>
  <calcPr fullCalcOnLoad="1"/>
</workbook>
</file>

<file path=xl/comments1.xml><?xml version="1.0" encoding="utf-8"?>
<comments xmlns="http://schemas.openxmlformats.org/spreadsheetml/2006/main">
  <authors>
    <author>kalimasova_av</author>
    <author>Natalya.Iliy@nmtport.ru</author>
  </authors>
  <commentList>
    <comment ref="A12" authorId="0">
      <text>
        <r>
          <rPr>
            <sz val="8"/>
            <rFont val="Tahoma"/>
            <family val="2"/>
          </rPr>
          <t xml:space="preserve">в данной строке указывается полный почтовый адрес
</t>
        </r>
      </text>
    </comment>
    <comment ref="AD149" authorId="1">
      <text>
        <r>
          <rPr>
            <b/>
            <sz val="9"/>
            <rFont val="Tahoma"/>
            <family val="0"/>
          </rPr>
          <t>Natalya.Iliy@nmtport.ru:</t>
        </r>
        <r>
          <rPr>
            <sz val="9"/>
            <rFont val="Tahoma"/>
            <family val="0"/>
          </rPr>
          <t xml:space="preserve">
минус 1</t>
        </r>
      </text>
    </comment>
  </commentList>
</comments>
</file>

<file path=xl/comments3.xml><?xml version="1.0" encoding="utf-8"?>
<comments xmlns="http://schemas.openxmlformats.org/spreadsheetml/2006/main">
  <authors>
    <author>Beluza</author>
    <author>Миха</author>
  </authors>
  <commentList>
    <comment ref="G12" authorId="0">
      <text>
        <r>
          <rPr>
            <b/>
            <sz val="8"/>
            <rFont val="Tahoma"/>
            <family val="2"/>
          </rPr>
          <t>Beluza: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Если налоговая стоимость актива меньше бухгалтерской, то показывается со знаком "-", если нет, то знаком "+"</t>
        </r>
        <r>
          <rPr>
            <sz val="8"/>
            <rFont val="Tahoma"/>
            <family val="2"/>
          </rPr>
          <t xml:space="preserve">
</t>
        </r>
      </text>
    </comment>
    <comment ref="G115" authorId="1">
      <text>
        <r>
          <rPr>
            <b/>
            <sz val="8"/>
            <rFont val="Tahoma"/>
            <family val="2"/>
          </rPr>
          <t xml:space="preserve">Если "0" - заполнено верно
</t>
        </r>
      </text>
    </comment>
    <comment ref="F129" authorId="1">
      <text>
        <r>
          <rPr>
            <sz val="10"/>
            <rFont val="Tahoma"/>
            <family val="2"/>
          </rPr>
          <t>Ниже указывается список постоянных налоговых разниц по структуре, принятой в организации. Сумма постоянных налоговых разниц за период показывается в этой ячейке.</t>
        </r>
      </text>
    </comment>
  </commentList>
</comments>
</file>

<file path=xl/sharedStrings.xml><?xml version="1.0" encoding="utf-8"?>
<sst xmlns="http://schemas.openxmlformats.org/spreadsheetml/2006/main" count="710" uniqueCount="439">
  <si>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</si>
  <si>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</si>
  <si>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</si>
  <si>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кредиты, подлежащие погашению в течение 12 месяцев после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</si>
  <si>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</si>
  <si>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</si>
  <si>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</si>
  <si>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дочерними обществами</t>
  </si>
  <si>
    <t>задолженность перед зависимыми обществами</t>
  </si>
  <si>
    <t>Текущий налог на прибыль</t>
  </si>
  <si>
    <t xml:space="preserve"> г.</t>
  </si>
  <si>
    <t>КОДЫ</t>
  </si>
  <si>
    <t>Организационно-правовая форма/форма собственности</t>
  </si>
  <si>
    <t>"</t>
  </si>
  <si>
    <t>Отложенные налоговые обязательства</t>
  </si>
  <si>
    <t>ИТОГО по разделу IV</t>
  </si>
  <si>
    <t>V. КРАТКОСРОЧНЫЕ ОБЯЗАТЕЛЬСТВА</t>
  </si>
  <si>
    <t xml:space="preserve">займы, подлежащие погашению более чем через 12 месяцев после </t>
  </si>
  <si>
    <t>отчетной даты</t>
  </si>
  <si>
    <t xml:space="preserve">Дебиторская задолженность </t>
  </si>
  <si>
    <t>в том числе постоянные налоговые обязательства (активы)</t>
  </si>
  <si>
    <t>2422</t>
  </si>
  <si>
    <t>1230д</t>
  </si>
  <si>
    <t>1231д</t>
  </si>
  <si>
    <t>1232д</t>
  </si>
  <si>
    <t>1234д</t>
  </si>
  <si>
    <t>1235д</t>
  </si>
  <si>
    <t>1236д</t>
  </si>
  <si>
    <t>1237д</t>
  </si>
  <si>
    <t>1230к</t>
  </si>
  <si>
    <t>1231к</t>
  </si>
  <si>
    <t>1232к</t>
  </si>
  <si>
    <t>1233к</t>
  </si>
  <si>
    <t>1234к</t>
  </si>
  <si>
    <t>1235к</t>
  </si>
  <si>
    <t>1236к</t>
  </si>
  <si>
    <t>1237к</t>
  </si>
  <si>
    <t>в том числе условный расход (условный доход) по налогу на прибыль</t>
  </si>
  <si>
    <t xml:space="preserve"> Наименование показателя</t>
  </si>
  <si>
    <t xml:space="preserve">Код показателя </t>
  </si>
  <si>
    <t>*** Указывается отчетная дата отчетного периода.</t>
  </si>
  <si>
    <t xml:space="preserve">**** Указывается предыдущий год.
</t>
  </si>
  <si>
    <t>***** Указывается год, предшествующий предыдущему.</t>
  </si>
  <si>
    <t>Справочно, из строки 1230д:</t>
  </si>
  <si>
    <t>Справочно, из строки 1230к:</t>
  </si>
  <si>
    <t>БАЛАНС (сумма строк 1300 + 1400 + 1500)</t>
  </si>
  <si>
    <t>Пояснения*</t>
  </si>
  <si>
    <t>сырье, материалы и другие аналогичные ценности</t>
  </si>
  <si>
    <t>Приложение 11</t>
  </si>
  <si>
    <t>к Приказу от 29.12.2009 № 106</t>
  </si>
  <si>
    <t>РАСЧЕТ ОТЛОЖЕННЫХ НАЛОГОВ</t>
  </si>
  <si>
    <t>на 31 марта 2010 г.</t>
  </si>
  <si>
    <t>_________________________________</t>
  </si>
  <si>
    <t>Единица измерения: тыс.руб.</t>
  </si>
  <si>
    <t>Данные на начало периода</t>
  </si>
  <si>
    <t xml:space="preserve">Данные на отчетную дату </t>
  </si>
  <si>
    <t>Бухгалтерские проводки за период</t>
  </si>
  <si>
    <t>Бухгалтерский баланс</t>
  </si>
  <si>
    <t>Временые налоговые разницы</t>
  </si>
  <si>
    <t>Постоянные налоговые разницы</t>
  </si>
  <si>
    <t>Налоговый баланс</t>
  </si>
  <si>
    <t>ОНА</t>
  </si>
  <si>
    <t>ОНО</t>
  </si>
  <si>
    <t>Д-т 09</t>
  </si>
  <si>
    <t>К-т 09</t>
  </si>
  <si>
    <t>К-т 77</t>
  </si>
  <si>
    <t>Д-т 77</t>
  </si>
  <si>
    <t xml:space="preserve">в том числе:   </t>
  </si>
  <si>
    <t>НДС с авансов, выданных под капитальные вложения</t>
  </si>
  <si>
    <t>130.1</t>
  </si>
  <si>
    <t>Авансы выданные под капитальные вложения КГ</t>
  </si>
  <si>
    <t>130.2</t>
  </si>
  <si>
    <t>Вложения в нематериальные активы</t>
  </si>
  <si>
    <t>130.3</t>
  </si>
  <si>
    <t>Х</t>
  </si>
  <si>
    <t>прочие ВНА (лицензии (кр. ПИ) и ПО, вложения в лицензии (кр.ПИ), ПО)</t>
  </si>
  <si>
    <t>150.1</t>
  </si>
  <si>
    <t xml:space="preserve">                           </t>
  </si>
  <si>
    <t>прочие ВНА (лицензии на добычу полезных ископаемых)</t>
  </si>
  <si>
    <t>150.2</t>
  </si>
  <si>
    <t>Переносимые на будущее убытки по основной деятельности</t>
  </si>
  <si>
    <t>Переносимые на будущее убытки по ценным бумагам</t>
  </si>
  <si>
    <t>Переносимые на будущее убытки по основным средствам</t>
  </si>
  <si>
    <t>расходы будущих периодов (кроме осв.новых пр-в)</t>
  </si>
  <si>
    <t>210.1</t>
  </si>
  <si>
    <t xml:space="preserve">в том числе:  </t>
  </si>
  <si>
    <t xml:space="preserve">  Нераспределенная прибыль (непокрытый убыток) отчетного периода</t>
  </si>
  <si>
    <t>ИТОГО по разделу III</t>
  </si>
  <si>
    <t>IV. ДОЛГОСРОЧНЫЕ ОБЯЗАТЕЛЬСТВА</t>
  </si>
  <si>
    <t>Займы и кредиты</t>
  </si>
  <si>
    <t>кредиты, подлежащие погашению более чем через 12 месяцев</t>
  </si>
  <si>
    <t>после отчетной даты</t>
  </si>
  <si>
    <t>Незавершенное строительство</t>
  </si>
  <si>
    <t>долгосрочные затраты по получению заемных средств</t>
  </si>
  <si>
    <t>230.2</t>
  </si>
  <si>
    <t>долгосрочные авансы по договорам лизинга</t>
  </si>
  <si>
    <t>230.3</t>
  </si>
  <si>
    <t>долгосрочная дебиторская задолженность - прочее</t>
  </si>
  <si>
    <t>230.9</t>
  </si>
  <si>
    <t>Нематериальные активы, полученные в пользование</t>
  </si>
  <si>
    <t>Материалы, принятые в переработку</t>
  </si>
  <si>
    <t xml:space="preserve">Прочие оборотные активы </t>
  </si>
  <si>
    <r>
      <t xml:space="preserve">Прочие краткосрочные обязательства </t>
    </r>
  </si>
  <si>
    <t>в том числе постоянные разницы по  ставке 20%</t>
  </si>
  <si>
    <t>в том числе постоянные разницы по  ставке 24%</t>
  </si>
  <si>
    <t>в т.ч. Разница между ставками отложенных налов по прибылям / убыткам прошлых лет</t>
  </si>
  <si>
    <t>Социальные выплаты</t>
  </si>
  <si>
    <t>…</t>
  </si>
  <si>
    <t>Подпись лица, ответственного за составление расчета___________________________</t>
  </si>
  <si>
    <t>Расшифровка подписи_____________________</t>
  </si>
  <si>
    <t>Примечания:</t>
  </si>
  <si>
    <r>
      <t>Дата составления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___________________</t>
    </r>
  </si>
  <si>
    <t>авансы выданные по капитальным вложениям</t>
  </si>
  <si>
    <t xml:space="preserve">  Выплата дивидендов из прибыли отчетного периода</t>
  </si>
  <si>
    <t>Бланки строгой отчетности</t>
  </si>
  <si>
    <t>векселя к получению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</si>
  <si>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</si>
  <si>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</si>
  <si>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покупатели и заказчики</t>
  </si>
  <si>
    <t>прочие дебиторы</t>
  </si>
  <si>
    <t>Постоянные налоговые обязательства (активы)</t>
  </si>
  <si>
    <t>Условный расход (условный доход) по налогу на прибыль</t>
  </si>
  <si>
    <t>Разводненная прибыль (убыток) на акцию</t>
  </si>
  <si>
    <t xml:space="preserve">  БУХГАЛТЕРСКИЙ  БАЛАНС </t>
  </si>
  <si>
    <t>0710001</t>
  </si>
  <si>
    <t>на</t>
  </si>
  <si>
    <t>Единица измерения: тыс. руб.</t>
  </si>
  <si>
    <t>АКТИВ</t>
  </si>
  <si>
    <t>Код показателя</t>
  </si>
  <si>
    <t>I. ВНЕОБОРОТНЫЕ АКТИВЫ</t>
  </si>
  <si>
    <t xml:space="preserve">за </t>
  </si>
  <si>
    <t>0710002</t>
  </si>
  <si>
    <t>Доходы и расходы по обычным видам деятельности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</si>
  <si>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</si>
  <si>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</si>
  <si>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</si>
  <si>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</si>
  <si>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</si>
  <si>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</si>
  <si>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Изменение отложенных налоговых активов</t>
  </si>
  <si>
    <t>Изменение отложенных налоговых обязательств</t>
  </si>
  <si>
    <t>СПРАВОЧНО</t>
  </si>
  <si>
    <t>задолженность участников (учредителей) по взносам в уставный капитал</t>
  </si>
  <si>
    <t>краткосрочные авансы по договорам лизинга</t>
  </si>
  <si>
    <t>244.1</t>
  </si>
  <si>
    <t>краткосрочная дебиторская задолженность по займам выданным</t>
  </si>
  <si>
    <t>245.2</t>
  </si>
  <si>
    <t>краткосрочные затраты по получению заемных средств</t>
  </si>
  <si>
    <t>245.3</t>
  </si>
  <si>
    <t>налоги к возмещению</t>
  </si>
  <si>
    <t>245.4</t>
  </si>
  <si>
    <t>уступка права требования долга</t>
  </si>
  <si>
    <t>253.1</t>
  </si>
  <si>
    <t>Прочие оборотные активы</t>
  </si>
  <si>
    <t>НДС начисленный, право собственности не перешло</t>
  </si>
  <si>
    <t>270.1</t>
  </si>
  <si>
    <t>НДС - прочее</t>
  </si>
  <si>
    <t>270.2</t>
  </si>
  <si>
    <t xml:space="preserve">                  БАЛАНС (сумма строк 190 + 290)</t>
  </si>
  <si>
    <t>Прочие долгосрочные обязательства</t>
  </si>
  <si>
    <t>в том числе: ОН по ставке 24%</t>
  </si>
  <si>
    <t>625.а</t>
  </si>
  <si>
    <t>х</t>
  </si>
  <si>
    <t>в том числе: ОН по ставке 20%</t>
  </si>
  <si>
    <t>625.b</t>
  </si>
  <si>
    <t>авансы по договорам комиссии у Комитента</t>
  </si>
  <si>
    <t>626.1</t>
  </si>
  <si>
    <t>расчеты с бывшими акционерами по выплате доходов</t>
  </si>
  <si>
    <t>627.1</t>
  </si>
  <si>
    <t>доходы будущих периодов - целевое финансирование ОС</t>
  </si>
  <si>
    <t>640.1</t>
  </si>
  <si>
    <t>доходы будущих периодов - целевое финансирование НЗС</t>
  </si>
  <si>
    <t>640.2</t>
  </si>
  <si>
    <t>краткосрочный резерв по отпускам и премиям (з/п)</t>
  </si>
  <si>
    <t>650.1</t>
  </si>
  <si>
    <t>краткосрочный резерв по отпускам и премиям (ЕСН)</t>
  </si>
  <si>
    <t>650.2</t>
  </si>
  <si>
    <t>Прочие краткосрочные обязательства</t>
  </si>
  <si>
    <t>Итого отложеные налоги</t>
  </si>
  <si>
    <t>Отчет о прибылях и убытках (заполняется автоматически)</t>
  </si>
  <si>
    <t>в том числе прибыль, которая облагается  по ставке 20%</t>
  </si>
  <si>
    <t>140-а</t>
  </si>
  <si>
    <t>в том числе прибыль, которая облагается  по ставке 24%</t>
  </si>
  <si>
    <t>140-б</t>
  </si>
  <si>
    <t>в том числе прибыль, которая облагается  по другим ставкам (дивиденды у источника выплаты), доходы, облагаемые ЕНВД</t>
  </si>
  <si>
    <t>140-в</t>
  </si>
  <si>
    <t>Текущий налог на прибыль (отчетного года и прошлых лет, без налога на вмененный доход и удержанных у источника по другой ставке)</t>
  </si>
  <si>
    <t xml:space="preserve"> в том числе налог на прибыль прошлых лет</t>
  </si>
  <si>
    <t>Другие налоги из прибыли (налог на вмененный доход и удержанные у источника по другой ставке)</t>
  </si>
  <si>
    <t xml:space="preserve"> в том числе постоянные налоговые обязательства (активы) по ставке 20%</t>
  </si>
  <si>
    <t>200-а</t>
  </si>
  <si>
    <t xml:space="preserve"> в том числе постоянные налоговые обязательства (активы) по ставке 24%</t>
  </si>
  <si>
    <t>200-б</t>
  </si>
  <si>
    <t xml:space="preserve"> в том числе постоянные налоговые обязательства (активы) по разнице между ставками налога </t>
  </si>
  <si>
    <t>200-в</t>
  </si>
  <si>
    <t>в том числе условный расход (доход) по налогу на прибыль по  ставке 20%</t>
  </si>
  <si>
    <t>210-а</t>
  </si>
  <si>
    <t>в том числе условный расход (доход) по налогу на прибыль по  ставке 24%</t>
  </si>
  <si>
    <t>210-б</t>
  </si>
  <si>
    <t>Расшифровка постоянных налоговых разниц - итого</t>
  </si>
  <si>
    <t>задолженность дочерних обществ</t>
  </si>
  <si>
    <t>задолженность зависимых обществ</t>
  </si>
  <si>
    <t>векселя к уплате</t>
  </si>
  <si>
    <t>Организация</t>
  </si>
  <si>
    <t>по ОКПО</t>
  </si>
  <si>
    <t>Идентификационный номер налогоплательщика</t>
  </si>
  <si>
    <t>Организационно-правовая форма / форма собственности</t>
  </si>
  <si>
    <t>Дата (год, месяц, число)</t>
  </si>
  <si>
    <t>ИНН</t>
  </si>
  <si>
    <t>по ОКОПФ/ОКФС</t>
  </si>
  <si>
    <t>по ОКЕИ</t>
  </si>
  <si>
    <t>в том числе:</t>
  </si>
  <si>
    <t>Руководитель</t>
  </si>
  <si>
    <t>(подпись)</t>
  </si>
  <si>
    <t>(расшифровка подписи)</t>
  </si>
  <si>
    <t>г.</t>
  </si>
  <si>
    <t>по ОКВЭД</t>
  </si>
  <si>
    <t>Результаты исследований и разработок</t>
  </si>
  <si>
    <t>1. ВНЕОБОРОТНЫЕ АКТИВЫ.</t>
  </si>
  <si>
    <t>Переоценка внеоборотных активов</t>
  </si>
  <si>
    <t>2310</t>
  </si>
  <si>
    <t>2410</t>
  </si>
  <si>
    <t>2421</t>
  </si>
  <si>
    <t>2411</t>
  </si>
  <si>
    <t>Прочее</t>
  </si>
  <si>
    <t>2460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</si>
  <si>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</si>
  <si>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</si>
  <si>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2510</t>
  </si>
  <si>
    <t>2520</t>
  </si>
  <si>
    <t>2500</t>
  </si>
  <si>
    <t>Прибыль (убыток) от продаж</t>
  </si>
  <si>
    <t>Прибыль (убыток) до налогообложения</t>
  </si>
  <si>
    <t>Базовая прибыль (убыток) на акцию</t>
  </si>
  <si>
    <t>авансы выданные</t>
  </si>
  <si>
    <t>авансы полученные</t>
  </si>
  <si>
    <t>Коммерческие расходы</t>
  </si>
  <si>
    <t>Управленческие расходы</t>
  </si>
  <si>
    <t xml:space="preserve"> 2110</t>
  </si>
  <si>
    <t xml:space="preserve"> 2120</t>
  </si>
  <si>
    <t xml:space="preserve"> 2100</t>
  </si>
  <si>
    <t xml:space="preserve"> 2210</t>
  </si>
  <si>
    <t xml:space="preserve"> 2220</t>
  </si>
  <si>
    <t xml:space="preserve"> 2200</t>
  </si>
  <si>
    <t>2320</t>
  </si>
  <si>
    <t>2330</t>
  </si>
  <si>
    <t xml:space="preserve"> 2340</t>
  </si>
  <si>
    <t>2350</t>
  </si>
  <si>
    <t>2300</t>
  </si>
  <si>
    <t xml:space="preserve"> 2450</t>
  </si>
  <si>
    <t>2430</t>
  </si>
  <si>
    <t xml:space="preserve"> 2400</t>
  </si>
  <si>
    <t>2900</t>
  </si>
  <si>
    <t>2910</t>
  </si>
  <si>
    <t>Справочно, из строки 1520:</t>
  </si>
  <si>
    <t>Вид экономической деятельности</t>
  </si>
  <si>
    <t>Добавочный капитал (без переоценки)</t>
  </si>
  <si>
    <t>Совокупный финансовый результат периода</t>
  </si>
  <si>
    <t>Резервы предстоящих расходов</t>
  </si>
  <si>
    <t>ИТОГО по разделу V</t>
  </si>
  <si>
    <t>БАЛАНС (сумма строк 490 + 590 + 690)</t>
  </si>
  <si>
    <t>Дебиторская задолженность (платежи по которой ожидаются в течение 12 месяцев после отчетной даты)</t>
  </si>
  <si>
    <t xml:space="preserve">задолженность участников (учредителей) по взносам в уставный </t>
  </si>
  <si>
    <t>Краткосрочные финансовые вложения</t>
  </si>
  <si>
    <t>займы, предоставленные организациям на срок менее 12 месяцев</t>
  </si>
  <si>
    <t>прочие краткосрочные финансовые вложения</t>
  </si>
  <si>
    <t>Денежные средства</t>
  </si>
  <si>
    <t>касса</t>
  </si>
  <si>
    <t>расчетные счета</t>
  </si>
  <si>
    <t>валютные счета</t>
  </si>
  <si>
    <t>аккредитивы</t>
  </si>
  <si>
    <t>прочие денежные средства</t>
  </si>
  <si>
    <t>ИТОГО по разделу II</t>
  </si>
  <si>
    <t>Форма 0710001 с. 3</t>
  </si>
  <si>
    <t>ПАССИВ</t>
  </si>
  <si>
    <t>III. КАПИТАЛ И РЕЗЕРВЫ</t>
  </si>
  <si>
    <t>Собственные акции, выкупленные у акционеров</t>
  </si>
  <si>
    <t>Резервный капитал</t>
  </si>
  <si>
    <t>Нераспределенная прибыль (непокрытый убыток)</t>
  </si>
  <si>
    <t xml:space="preserve">  Нераспределенная прибыль (непокрытый убыток) прошлых лет</t>
  </si>
  <si>
    <t>Задолженность перед участниками (учредителями) по выплате доходов</t>
  </si>
  <si>
    <t>Доходы будущих периодов</t>
  </si>
  <si>
    <t>Форма 0710001 с. 4</t>
  </si>
  <si>
    <t>СПРАВКА О НАЛИЧИИ ЦЕННОСТЕЙ, УЧИТЫВАЕМЫХ НА ЗАБАЛАНСОВЫХ СЧЕТАХ</t>
  </si>
  <si>
    <t>Наименование показателя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</si>
  <si>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</si>
  <si>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</si>
  <si>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</si>
  <si>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</si>
  <si>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</si>
  <si>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</si>
  <si>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</si>
  <si>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</si>
  <si>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</si>
  <si>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незавершенное строительство</t>
  </si>
  <si>
    <t>долгосрочный НДС по капвложениям, учтенным до 2006</t>
  </si>
  <si>
    <t>220.1</t>
  </si>
  <si>
    <t xml:space="preserve">в том числе: </t>
  </si>
  <si>
    <t>долгосрочная дебиторская задолженность по займам выданным</t>
  </si>
  <si>
    <t>230.1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</si>
  <si>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</si>
  <si>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</si>
  <si>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</si>
  <si>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</si>
  <si>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</si>
  <si>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</si>
  <si>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Нематериальные активы</t>
  </si>
  <si>
    <t>оборудование к установке</t>
  </si>
  <si>
    <t>приобретение объектов основных средств</t>
  </si>
  <si>
    <t>материалы для капитальных вложений</t>
  </si>
  <si>
    <t>Доходные вложения в материальные ценности</t>
  </si>
  <si>
    <t>Долгосрочные финансовые вложения</t>
  </si>
  <si>
    <t>инвестиции в дочерние общества</t>
  </si>
  <si>
    <t>инвестиции в зависимые общества</t>
  </si>
  <si>
    <t>инвестиции в другие организации</t>
  </si>
  <si>
    <t>займы, предоставленные организациям на срок более 12 месяцев</t>
  </si>
  <si>
    <t>прочие 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</si>
  <si>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</si>
  <si>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</si>
  <si>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</si>
  <si>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Форма 0710001 с. 2</t>
  </si>
  <si>
    <t>II. ОБОРОТНЫЕ АКТИВЫ</t>
  </si>
  <si>
    <t>Запасы</t>
  </si>
  <si>
    <t>*</t>
  </si>
  <si>
    <t>Указывается номер формы соответствующего пояснения  к бухгалтерскому балансу за отчетный год.</t>
  </si>
  <si>
    <t>Основные средства</t>
  </si>
  <si>
    <t>земельные участки и объекты природопользования</t>
  </si>
  <si>
    <t>здания, машины, оборудование и другие основные средства</t>
  </si>
  <si>
    <t>01126022</t>
  </si>
  <si>
    <t>2508001449</t>
  </si>
  <si>
    <t>16</t>
  </si>
  <si>
    <t>Транспортная обработка грузов</t>
  </si>
  <si>
    <t xml:space="preserve">   права на объекты интелектуальной собственности (исключительные    права на результаты интелектуальной собственности)</t>
  </si>
  <si>
    <t xml:space="preserve">в том числе:                                                                                                 объекты незавершенного строительства                                                                                              </t>
  </si>
  <si>
    <t>Пояснения</t>
  </si>
  <si>
    <t>по ОКОПФ / ОКФС</t>
  </si>
  <si>
    <t>384</t>
  </si>
  <si>
    <t>Местонахождение (адрес)</t>
  </si>
  <si>
    <t>Российская Федерация, 692904, Приморский край, г.Находка, ул. Портовая, д.22</t>
  </si>
  <si>
    <t>Единица измерения:     тыс. руб.</t>
  </si>
  <si>
    <t xml:space="preserve">займы, подлежащие погашению в течение 12 месяцев после </t>
  </si>
  <si>
    <t xml:space="preserve">   в том числе:</t>
  </si>
  <si>
    <t xml:space="preserve">       Справочно из строки  1240: начисленные проценты</t>
  </si>
  <si>
    <t xml:space="preserve">  резервы, образованные в соответствии с учредительными документами</t>
  </si>
  <si>
    <t xml:space="preserve">  резервы, образованные в соответствии с законодательством</t>
  </si>
  <si>
    <t xml:space="preserve">  эмиссионный доход</t>
  </si>
  <si>
    <t xml:space="preserve">       отчетной даты</t>
  </si>
  <si>
    <t xml:space="preserve">               БАЛАНС (сумма строк 1100 + 1200)</t>
  </si>
  <si>
    <t>-</t>
  </si>
  <si>
    <t xml:space="preserve">        капитал</t>
  </si>
  <si>
    <t>Оценочные обязательства</t>
  </si>
  <si>
    <t>Краткосрочные финансовые вложения (за исключением денежных эквивалентов)</t>
  </si>
  <si>
    <t>Денежные средства и денежные эквиваленты</t>
  </si>
  <si>
    <t>5.1.1.</t>
  </si>
  <si>
    <t>5.1.4.</t>
  </si>
  <si>
    <t>5.2.1.</t>
  </si>
  <si>
    <t>5.2.2.</t>
  </si>
  <si>
    <t>5.3.1.</t>
  </si>
  <si>
    <t>5.7.4.</t>
  </si>
  <si>
    <t>5.4.1.</t>
  </si>
  <si>
    <t>5.5.1.</t>
  </si>
  <si>
    <t>3.1</t>
  </si>
  <si>
    <t>5.5.3.</t>
  </si>
  <si>
    <t>5.7.1.</t>
  </si>
  <si>
    <t>5.7.3.</t>
  </si>
  <si>
    <t>5.8.1.</t>
  </si>
  <si>
    <t>7.1</t>
  </si>
  <si>
    <t>7.2</t>
  </si>
  <si>
    <t>7.3</t>
  </si>
  <si>
    <t>7.4</t>
  </si>
  <si>
    <t>5.7.4</t>
  </si>
  <si>
    <t>7.6</t>
  </si>
  <si>
    <t>Валовая прибыль (убыток)</t>
  </si>
  <si>
    <t>Нематериальные поисковые активы</t>
  </si>
  <si>
    <t>Материальные поисковые активы</t>
  </si>
  <si>
    <t>1160</t>
  </si>
  <si>
    <t>Уставный капитал (складочный капитал, уставный фонд, вклады товарищей)</t>
  </si>
  <si>
    <t>Активы, используемые более 1 года, со стоимостью менее 40 000 руб. в эксплуатации</t>
  </si>
  <si>
    <t>5.1.6.</t>
  </si>
  <si>
    <t>ОТЧЕТ О ФИНАНСОВЫХ РЕЗУЛЬТАТАХ</t>
  </si>
  <si>
    <t xml:space="preserve"> Справочно, из строки 1170: начисленные проценты</t>
  </si>
  <si>
    <r>
      <t>Прочие долгосрочные обязательства</t>
    </r>
    <r>
      <rPr>
        <i/>
        <sz val="10"/>
        <rFont val="Franklin Gothic Book"/>
        <family val="2"/>
      </rPr>
      <t xml:space="preserve">  </t>
    </r>
  </si>
  <si>
    <t>5.2.</t>
  </si>
  <si>
    <t>в том числе налог на прибыль прошлых лет</t>
  </si>
  <si>
    <t>Указывается номер формы соответствующего пояснения к  отчету о финансовых результатах за отчетный год.</t>
  </si>
  <si>
    <t>2465</t>
  </si>
  <si>
    <t xml:space="preserve">Перераспределение налога на прибыль внутри консолидированной группы налогоплательщиков </t>
  </si>
  <si>
    <t>.</t>
  </si>
  <si>
    <t xml:space="preserve">Выручка </t>
  </si>
  <si>
    <t>Себестоимость продаж</t>
  </si>
  <si>
    <t>Чистая прибыль (убыток)</t>
  </si>
  <si>
    <t>** Выручка отражается за минусом налога на добавленную стоимость, акцизов</t>
  </si>
  <si>
    <t>**** Указывается период предыдущего года, аналогичный отчетному периоду.</t>
  </si>
  <si>
    <t>***** только для предприятий - участников КГН</t>
  </si>
  <si>
    <t>Долгосрочные заемные средства</t>
  </si>
  <si>
    <t>Краткосрочные заемные средства</t>
  </si>
  <si>
    <t xml:space="preserve">Внеоборотные активы в процессе ликвидации </t>
  </si>
  <si>
    <t>5.3.1., 5.3.3.</t>
  </si>
  <si>
    <t>5.2.4., 5.2.5.</t>
  </si>
  <si>
    <t>Главный бухгалтер</t>
  </si>
  <si>
    <t>Н.В.Сапрыкина</t>
  </si>
  <si>
    <t xml:space="preserve">Акционерное общество                                                              </t>
  </si>
  <si>
    <t>(№ доверенности и дата ее выдачи)</t>
  </si>
  <si>
    <t>52.24.2</t>
  </si>
  <si>
    <t>12267</t>
  </si>
  <si>
    <t>Непубличное акционерное общество / частная</t>
  </si>
  <si>
    <t xml:space="preserve"> </t>
  </si>
  <si>
    <t>В.С.Григорьев</t>
  </si>
  <si>
    <t>На 31 декабря
2017 г.</t>
  </si>
  <si>
    <t>"Находкинский морской торговый порт"</t>
  </si>
  <si>
    <t>Акционерное общество "Находкинский морской торговый порт"</t>
  </si>
  <si>
    <t>Приложение 4</t>
  </si>
  <si>
    <t>На 31 декабря
2018 г.</t>
  </si>
  <si>
    <t>2019</t>
  </si>
  <si>
    <t>19</t>
  </si>
  <si>
    <t>Бухгалтерская отчетность подлежит обязательному аудиту</t>
  </si>
  <si>
    <t>ДА</t>
  </si>
  <si>
    <t>НЕТ</t>
  </si>
  <si>
    <t>Наименование аудиторской организации/фамилия, имя, отчество (при наличии)</t>
  </si>
  <si>
    <t>индивидуального аудитора</t>
  </si>
  <si>
    <t>______________________________________________________________________________________________________</t>
  </si>
  <si>
    <t>ОГРН/</t>
  </si>
  <si>
    <t>ОГРНИП</t>
  </si>
  <si>
    <t>аудиторской организации/индивидуального аудитора</t>
  </si>
  <si>
    <t>Основной государственный регистрационный номер</t>
  </si>
  <si>
    <t>Форма по ОКУД</t>
  </si>
  <si>
    <t>по ОКВЭД 2</t>
  </si>
  <si>
    <t>31 декабря</t>
  </si>
  <si>
    <t>12</t>
  </si>
  <si>
    <t>31</t>
  </si>
  <si>
    <t>7701017140</t>
  </si>
  <si>
    <t>на 31 декабря 2019г.</t>
  </si>
  <si>
    <t>январь-декабрь</t>
  </si>
  <si>
    <t>За январь-декабрь 2019г.</t>
  </si>
  <si>
    <t>За январь-декабрь 2018г.</t>
  </si>
  <si>
    <t>Общество с ограниченной ответственностью «Финансовые и бухгалтерские консультанты»</t>
  </si>
  <si>
    <t>1027700058286</t>
  </si>
  <si>
    <t>к Приказу от 21.12.2018 № 876</t>
  </si>
  <si>
    <t>марта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</si>
</sst>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\(\-* #,##0_р_._-\);[Red]\-* #,##0_р_._-;_-* &quot;-&quot;??_р_._-;_-@_-"/>
    <numFmt numFmtId="187" formatCode="\(\-* #,##0_р_._-\);[Red]\(* #,##0\)_р_._-;_-* &quot;-&quot;??_р_._-;_-@_-"/>
    <numFmt numFmtId="188" formatCode="\(\-* #,##0_р_._-\);\(* #,##0\)_р_._-;_-* &quot;-&quot;??_р_._-;_-@_-"/>
    <numFmt numFmtId="189" formatCode="[$-FC19]d\ mmmm\ yyyy\ &quot;г.&quot;"/>
    <numFmt numFmtId="190" formatCode="mmm/yyyy"/>
    <numFmt numFmtId="191" formatCode="#,##0_.;\(#,##0\)_."/>
    <numFmt numFmtId="192" formatCode="0_ ;\-0\ "/>
    <numFmt numFmtId="193" formatCode="#,##0_ ;\-#,##0\ "/>
    <numFmt numFmtId="194" formatCode="_-* #,##0.000_р_._-;\-* #,##0.000_р_._-;_-* &quot;-&quot;??_р_._-;_-@_-"/>
    <numFmt numFmtId="195" formatCode="_-* #,##0.0000_р_._-;\-* #,##0.0000_р_._-;_-* &quot;-&quot;??_р_._-;_-@_-"/>
    <numFmt numFmtId="196" formatCode="0.0"/>
    <numFmt numFmtId="197" formatCode="#,##0_);\(#,##0\)"/>
    <numFmt numFmtId="198" formatCode="#,##0.0_ ;\-#,##0.0\ "/>
    <numFmt numFmtId="199" formatCode="#,##0.00_ ;\-#,##0.00\ "/>
    <numFmt numFmtId="200" formatCode="#,##0.0_);\(#,##0.0\)"/>
    <numFmt numFmtId="201" formatCode="#,##0.00_);\(#,##0.00\)"/>
    <numFmt numFmtId="202" formatCode="#,##0.000_ ;\-#,##0.000\ 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_-* #,##0.000000_р_._-;\-* #,##0.000000_р_._-;_-* &quot;-&quot;??????_р_._-;_-@_-"/>
    <numFmt numFmtId="210" formatCode="_-* #,##0.00000000_р_._-;\-* #,##0.00000000_р_._-;_-* &quot;-&quot;????????_р_._-;_-@_-"/>
    <numFmt numFmtId="211" formatCode="_-* #,##0.0000000_р_._-;\-* #,##0.0000000_р_._-;_-* &quot;-&quot;???????_р_._-;_-@_-"/>
    <numFmt numFmtId="212" formatCode="_-* #,##0.000000&quot;р.&quot;_-;\-* #,##0.000000&quot;р.&quot;_-;_-* &quot;-&quot;??????&quot;р.&quot;_-;_-@_-"/>
    <numFmt numFmtId="213" formatCode="#,##0.000_);\(#,##0.000\)"/>
    <numFmt numFmtId="214" formatCode="_-* #,##0.00000_р_._-;\-* #,##0.00000_р_._-;_-* &quot;-&quot;?????_р_._-;_-@_-"/>
  </numFmts>
  <fonts count="66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0"/>
      <name val="Tahoma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i/>
      <sz val="10"/>
      <name val="Franklin Gothic Book"/>
      <family val="2"/>
    </font>
    <font>
      <sz val="11"/>
      <name val="Franklin Gothic Book"/>
      <family val="2"/>
    </font>
    <font>
      <sz val="12"/>
      <name val="Franklin Gothic Book"/>
      <family val="2"/>
    </font>
    <font>
      <sz val="9"/>
      <name val="Franklin Gothic Book"/>
      <family val="2"/>
    </font>
    <font>
      <sz val="8"/>
      <name val="Franklin Gothic Book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Franklin Gothic Book"/>
      <family val="2"/>
    </font>
    <font>
      <sz val="10"/>
      <color indexed="62"/>
      <name val="Franklin Gothic Book"/>
      <family val="2"/>
    </font>
    <font>
      <sz val="10"/>
      <color indexed="3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Franklin Gothic Book"/>
      <family val="2"/>
    </font>
    <font>
      <sz val="10"/>
      <color theme="3" tint="0.39998000860214233"/>
      <name val="Franklin Gothic Book"/>
      <family val="2"/>
    </font>
    <font>
      <sz val="10"/>
      <color rgb="FF0070C0"/>
      <name val="Franklin Gothic Book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20" borderId="1" applyNumberFormat="0" applyProtection="0">
      <alignment horizontal="left" vertical="center" indent="1"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2" applyNumberFormat="0" applyAlignment="0" applyProtection="0"/>
    <xf numFmtId="0" fontId="48" fillId="28" borderId="3" applyNumberFormat="0" applyAlignment="0" applyProtection="0"/>
    <xf numFmtId="0" fontId="49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9" borderId="8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554">
    <xf numFmtId="0" fontId="0" fillId="0" borderId="0" xfId="0" applyAlignment="1">
      <alignment/>
    </xf>
    <xf numFmtId="0" fontId="9" fillId="0" borderId="0" xfId="54" applyFont="1" applyAlignment="1">
      <alignment wrapText="1"/>
      <protection/>
    </xf>
    <xf numFmtId="0" fontId="9" fillId="0" borderId="0" xfId="54" applyFont="1" applyBorder="1" applyAlignment="1">
      <alignment wrapText="1"/>
      <protection/>
    </xf>
    <xf numFmtId="0" fontId="9" fillId="0" borderId="0" xfId="54" applyFont="1" applyBorder="1" applyAlignment="1">
      <alignment horizontal="center" wrapText="1"/>
      <protection/>
    </xf>
    <xf numFmtId="185" fontId="9" fillId="0" borderId="0" xfId="66" applyNumberFormat="1" applyFont="1" applyAlignment="1">
      <alignment wrapText="1"/>
    </xf>
    <xf numFmtId="0" fontId="9" fillId="0" borderId="0" xfId="54" applyFont="1" applyFill="1" applyAlignment="1">
      <alignment wrapText="1"/>
      <protection/>
    </xf>
    <xf numFmtId="0" fontId="2" fillId="0" borderId="0" xfId="54" applyFont="1" applyBorder="1" applyAlignment="1">
      <alignment horizontal="center"/>
      <protection/>
    </xf>
    <xf numFmtId="0" fontId="2" fillId="34" borderId="0" xfId="54" applyFont="1" applyFill="1" applyBorder="1" applyAlignment="1">
      <alignment horizontal="center"/>
      <protection/>
    </xf>
    <xf numFmtId="0" fontId="9" fillId="0" borderId="0" xfId="54" applyFont="1" applyAlignment="1">
      <alignment/>
      <protection/>
    </xf>
    <xf numFmtId="0" fontId="9" fillId="35" borderId="11" xfId="54" applyFont="1" applyFill="1" applyBorder="1" applyAlignment="1">
      <alignment horizontal="center" wrapText="1"/>
      <protection/>
    </xf>
    <xf numFmtId="185" fontId="9" fillId="35" borderId="11" xfId="66" applyNumberFormat="1" applyFont="1" applyFill="1" applyBorder="1" applyAlignment="1">
      <alignment horizontal="center" wrapText="1"/>
    </xf>
    <xf numFmtId="185" fontId="9" fillId="36" borderId="11" xfId="66" applyNumberFormat="1" applyFont="1" applyFill="1" applyBorder="1" applyAlignment="1">
      <alignment horizontal="center" wrapText="1"/>
    </xf>
    <xf numFmtId="0" fontId="9" fillId="0" borderId="0" xfId="54" applyFont="1" applyFill="1" applyAlignment="1">
      <alignment horizontal="center" wrapText="1"/>
      <protection/>
    </xf>
    <xf numFmtId="0" fontId="11" fillId="37" borderId="12" xfId="54" applyFont="1" applyFill="1" applyBorder="1" applyAlignment="1">
      <alignment horizontal="center" wrapText="1"/>
      <protection/>
    </xf>
    <xf numFmtId="185" fontId="9" fillId="37" borderId="0" xfId="66" applyNumberFormat="1" applyFont="1" applyFill="1" applyBorder="1" applyAlignment="1">
      <alignment horizontal="center" wrapText="1"/>
    </xf>
    <xf numFmtId="185" fontId="9" fillId="37" borderId="11" xfId="66" applyNumberFormat="1" applyFont="1" applyFill="1" applyBorder="1" applyAlignment="1">
      <alignment horizontal="center" wrapText="1"/>
    </xf>
    <xf numFmtId="0" fontId="9" fillId="35" borderId="12" xfId="54" applyFont="1" applyFill="1" applyBorder="1" applyAlignment="1">
      <alignment horizontal="center" wrapText="1"/>
      <protection/>
    </xf>
    <xf numFmtId="185" fontId="9" fillId="35" borderId="11" xfId="66" applyNumberFormat="1" applyFont="1" applyFill="1" applyBorder="1" applyAlignment="1">
      <alignment wrapText="1"/>
    </xf>
    <xf numFmtId="185" fontId="9" fillId="36" borderId="11" xfId="66" applyNumberFormat="1" applyFont="1" applyFill="1" applyBorder="1" applyAlignment="1">
      <alignment wrapText="1"/>
    </xf>
    <xf numFmtId="0" fontId="9" fillId="35" borderId="13" xfId="54" applyFont="1" applyFill="1" applyBorder="1" applyAlignment="1">
      <alignment wrapText="1"/>
      <protection/>
    </xf>
    <xf numFmtId="0" fontId="9" fillId="35" borderId="14" xfId="54" applyFont="1" applyFill="1" applyBorder="1" applyAlignment="1">
      <alignment horizontal="center" wrapText="1"/>
      <protection/>
    </xf>
    <xf numFmtId="0" fontId="9" fillId="35" borderId="15" xfId="54" applyFont="1" applyFill="1" applyBorder="1" applyAlignment="1">
      <alignment wrapText="1"/>
      <protection/>
    </xf>
    <xf numFmtId="0" fontId="9" fillId="35" borderId="16" xfId="54" applyFont="1" applyFill="1" applyBorder="1" applyAlignment="1">
      <alignment wrapText="1"/>
      <protection/>
    </xf>
    <xf numFmtId="0" fontId="9" fillId="35" borderId="17" xfId="54" applyFont="1" applyFill="1" applyBorder="1" applyAlignment="1">
      <alignment wrapText="1"/>
      <protection/>
    </xf>
    <xf numFmtId="0" fontId="9" fillId="35" borderId="16" xfId="54" applyFont="1" applyFill="1" applyBorder="1" applyAlignment="1">
      <alignment/>
      <protection/>
    </xf>
    <xf numFmtId="185" fontId="11" fillId="0" borderId="0" xfId="66" applyNumberFormat="1" applyFont="1" applyFill="1" applyAlignment="1">
      <alignment wrapText="1"/>
    </xf>
    <xf numFmtId="185" fontId="11" fillId="35" borderId="11" xfId="66" applyNumberFormat="1" applyFont="1" applyFill="1" applyBorder="1" applyAlignment="1">
      <alignment wrapText="1"/>
    </xf>
    <xf numFmtId="185" fontId="11" fillId="36" borderId="11" xfId="66" applyNumberFormat="1" applyFont="1" applyFill="1" applyBorder="1" applyAlignment="1">
      <alignment wrapText="1"/>
    </xf>
    <xf numFmtId="0" fontId="11" fillId="0" borderId="0" xfId="54" applyFont="1" applyFill="1" applyAlignment="1">
      <alignment wrapText="1"/>
      <protection/>
    </xf>
    <xf numFmtId="185" fontId="9" fillId="35" borderId="0" xfId="66" applyNumberFormat="1" applyFont="1" applyFill="1" applyAlignment="1">
      <alignment wrapText="1"/>
    </xf>
    <xf numFmtId="0" fontId="9" fillId="38" borderId="13" xfId="54" applyFont="1" applyFill="1" applyBorder="1" applyAlignment="1">
      <alignment wrapText="1"/>
      <protection/>
    </xf>
    <xf numFmtId="0" fontId="9" fillId="38" borderId="18" xfId="54" applyFont="1" applyFill="1" applyBorder="1" applyAlignment="1">
      <alignment wrapText="1"/>
      <protection/>
    </xf>
    <xf numFmtId="0" fontId="9" fillId="38" borderId="14" xfId="54" applyFont="1" applyFill="1" applyBorder="1" applyAlignment="1">
      <alignment horizontal="center" wrapText="1"/>
      <protection/>
    </xf>
    <xf numFmtId="185" fontId="9" fillId="38" borderId="0" xfId="66" applyNumberFormat="1" applyFont="1" applyFill="1" applyAlignment="1">
      <alignment wrapText="1"/>
    </xf>
    <xf numFmtId="0" fontId="9" fillId="35" borderId="19" xfId="54" applyFont="1" applyFill="1" applyBorder="1" applyAlignment="1">
      <alignment wrapText="1"/>
      <protection/>
    </xf>
    <xf numFmtId="0" fontId="12" fillId="35" borderId="16" xfId="54" applyFont="1" applyFill="1" applyBorder="1" applyAlignment="1">
      <alignment/>
      <protection/>
    </xf>
    <xf numFmtId="0" fontId="12" fillId="35" borderId="16" xfId="54" applyFont="1" applyFill="1" applyBorder="1" applyAlignment="1">
      <alignment wrapText="1"/>
      <protection/>
    </xf>
    <xf numFmtId="0" fontId="12" fillId="35" borderId="14" xfId="54" applyFont="1" applyFill="1" applyBorder="1" applyAlignment="1">
      <alignment horizontal="center" wrapText="1"/>
      <protection/>
    </xf>
    <xf numFmtId="0" fontId="12" fillId="35" borderId="17" xfId="54" applyFont="1" applyFill="1" applyBorder="1" applyAlignment="1">
      <alignment wrapText="1"/>
      <protection/>
    </xf>
    <xf numFmtId="0" fontId="9" fillId="37" borderId="20" xfId="54" applyFont="1" applyFill="1" applyBorder="1" applyAlignment="1">
      <alignment horizontal="center" wrapText="1"/>
      <protection/>
    </xf>
    <xf numFmtId="185" fontId="9" fillId="37" borderId="0" xfId="66" applyNumberFormat="1" applyFont="1" applyFill="1" applyAlignment="1">
      <alignment wrapText="1"/>
    </xf>
    <xf numFmtId="0" fontId="9" fillId="34" borderId="14" xfId="54" applyFont="1" applyFill="1" applyBorder="1" applyAlignment="1">
      <alignment horizontal="center" wrapText="1"/>
      <protection/>
    </xf>
    <xf numFmtId="185" fontId="9" fillId="34" borderId="0" xfId="66" applyNumberFormat="1" applyFont="1" applyFill="1" applyAlignment="1">
      <alignment wrapText="1"/>
    </xf>
    <xf numFmtId="185" fontId="9" fillId="34" borderId="11" xfId="66" applyNumberFormat="1" applyFont="1" applyFill="1" applyBorder="1" applyAlignment="1">
      <alignment wrapText="1"/>
    </xf>
    <xf numFmtId="0" fontId="9" fillId="38" borderId="0" xfId="54" applyFont="1" applyFill="1" applyBorder="1" applyAlignment="1">
      <alignment wrapText="1"/>
      <protection/>
    </xf>
    <xf numFmtId="0" fontId="9" fillId="35" borderId="0" xfId="54" applyFont="1" applyFill="1" applyAlignment="1">
      <alignment horizontal="center" wrapText="1"/>
      <protection/>
    </xf>
    <xf numFmtId="185" fontId="9" fillId="0" borderId="0" xfId="66" applyNumberFormat="1" applyFont="1" applyAlignment="1">
      <alignment horizontal="center" wrapText="1"/>
    </xf>
    <xf numFmtId="185" fontId="9" fillId="0" borderId="0" xfId="66" applyNumberFormat="1" applyFont="1" applyFill="1" applyAlignment="1">
      <alignment wrapText="1"/>
    </xf>
    <xf numFmtId="0" fontId="9" fillId="37" borderId="19" xfId="54" applyFont="1" applyFill="1" applyBorder="1" applyAlignment="1">
      <alignment wrapText="1"/>
      <protection/>
    </xf>
    <xf numFmtId="0" fontId="9" fillId="37" borderId="0" xfId="54" applyFont="1" applyFill="1" applyBorder="1" applyAlignment="1">
      <alignment wrapText="1"/>
      <protection/>
    </xf>
    <xf numFmtId="0" fontId="9" fillId="35" borderId="0" xfId="54" applyFont="1" applyFill="1" applyBorder="1" applyAlignment="1">
      <alignment horizontal="center" wrapText="1"/>
      <protection/>
    </xf>
    <xf numFmtId="185" fontId="9" fillId="0" borderId="0" xfId="66" applyNumberFormat="1" applyFont="1" applyFill="1" applyBorder="1" applyAlignment="1">
      <alignment wrapText="1"/>
    </xf>
    <xf numFmtId="0" fontId="9" fillId="0" borderId="0" xfId="54" applyFont="1" applyFill="1" applyBorder="1" applyAlignment="1">
      <alignment wrapText="1"/>
      <protection/>
    </xf>
    <xf numFmtId="185" fontId="9" fillId="36" borderId="0" xfId="66" applyNumberFormat="1" applyFont="1" applyFill="1" applyBorder="1" applyAlignment="1">
      <alignment wrapText="1"/>
    </xf>
    <xf numFmtId="185" fontId="9" fillId="0" borderId="0" xfId="66" applyNumberFormat="1" applyFont="1" applyBorder="1" applyAlignment="1">
      <alignment wrapText="1"/>
    </xf>
    <xf numFmtId="185" fontId="9" fillId="36" borderId="0" xfId="66" applyNumberFormat="1" applyFont="1" applyFill="1" applyAlignment="1">
      <alignment wrapText="1"/>
    </xf>
    <xf numFmtId="185" fontId="9" fillId="39" borderId="0" xfId="66" applyNumberFormat="1" applyFont="1" applyFill="1" applyBorder="1" applyAlignment="1">
      <alignment wrapText="1"/>
    </xf>
    <xf numFmtId="0" fontId="14" fillId="0" borderId="0" xfId="54" applyNumberFormat="1" applyFont="1" applyFill="1" applyBorder="1" applyAlignment="1" applyProtection="1">
      <alignment vertical="top"/>
      <protection/>
    </xf>
    <xf numFmtId="0" fontId="10" fillId="0" borderId="0" xfId="54" applyNumberFormat="1" applyFont="1" applyFill="1" applyBorder="1" applyAlignment="1" applyProtection="1">
      <alignment vertical="top"/>
      <protection/>
    </xf>
    <xf numFmtId="0" fontId="9" fillId="0" borderId="11" xfId="54" applyFont="1" applyBorder="1" applyAlignment="1">
      <alignment horizontal="center" wrapText="1"/>
      <protection/>
    </xf>
    <xf numFmtId="0" fontId="16" fillId="0" borderId="21" xfId="0" applyFont="1" applyBorder="1" applyAlignment="1">
      <alignment horizontal="center"/>
    </xf>
    <xf numFmtId="0" fontId="16" fillId="0" borderId="2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0" fontId="16" fillId="4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26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49" fontId="16" fillId="0" borderId="28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wrapText="1"/>
    </xf>
    <xf numFmtId="0" fontId="16" fillId="0" borderId="29" xfId="0" applyFont="1" applyFill="1" applyBorder="1" applyAlignment="1">
      <alignment/>
    </xf>
    <xf numFmtId="49" fontId="16" fillId="0" borderId="30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16" fillId="0" borderId="3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 indent="1"/>
    </xf>
    <xf numFmtId="0" fontId="16" fillId="0" borderId="0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19" xfId="0" applyFont="1" applyFill="1" applyBorder="1" applyAlignment="1">
      <alignment/>
    </xf>
    <xf numFmtId="0" fontId="16" fillId="0" borderId="32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/>
    </xf>
    <xf numFmtId="0" fontId="16" fillId="0" borderId="35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/>
    </xf>
    <xf numFmtId="0" fontId="16" fillId="0" borderId="37" xfId="0" applyFont="1" applyFill="1" applyBorder="1" applyAlignment="1">
      <alignment/>
    </xf>
    <xf numFmtId="41" fontId="16" fillId="0" borderId="0" xfId="0" applyNumberFormat="1" applyFont="1" applyFill="1" applyAlignment="1">
      <alignment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top"/>
    </xf>
    <xf numFmtId="0" fontId="16" fillId="0" borderId="34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/>
    </xf>
    <xf numFmtId="0" fontId="16" fillId="0" borderId="15" xfId="0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49" fontId="16" fillId="0" borderId="41" xfId="0" applyNumberFormat="1" applyFont="1" applyFill="1" applyBorder="1" applyAlignment="1">
      <alignment horizontal="center"/>
    </xf>
    <xf numFmtId="49" fontId="16" fillId="0" borderId="35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/>
    </xf>
    <xf numFmtId="0" fontId="16" fillId="0" borderId="42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2" fillId="0" borderId="0" xfId="0" applyFont="1" applyFill="1" applyAlignment="1">
      <alignment vertical="center"/>
    </xf>
    <xf numFmtId="49" fontId="16" fillId="0" borderId="45" xfId="0" applyNumberFormat="1" applyFont="1" applyFill="1" applyBorder="1" applyAlignment="1">
      <alignment horizontal="center" vertical="center"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22" fillId="0" borderId="35" xfId="0" applyFont="1" applyFill="1" applyBorder="1" applyAlignment="1">
      <alignment horizontal="center" wrapText="1"/>
    </xf>
    <xf numFmtId="0" fontId="22" fillId="0" borderId="41" xfId="0" applyFont="1" applyFill="1" applyBorder="1" applyAlignment="1">
      <alignment horizontal="center" wrapText="1"/>
    </xf>
    <xf numFmtId="191" fontId="62" fillId="0" borderId="0" xfId="0" applyNumberFormat="1" applyFont="1" applyFill="1" applyAlignment="1">
      <alignment/>
    </xf>
    <xf numFmtId="197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41" fontId="16" fillId="0" borderId="47" xfId="0" applyNumberFormat="1" applyFont="1" applyFill="1" applyBorder="1" applyAlignment="1">
      <alignment horizontal="center"/>
    </xf>
    <xf numFmtId="41" fontId="16" fillId="0" borderId="11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41" fontId="16" fillId="0" borderId="26" xfId="0" applyNumberFormat="1" applyFont="1" applyFill="1" applyBorder="1" applyAlignment="1">
      <alignment horizontal="center"/>
    </xf>
    <xf numFmtId="41" fontId="16" fillId="0" borderId="31" xfId="0" applyNumberFormat="1" applyFont="1" applyFill="1" applyBorder="1" applyAlignment="1">
      <alignment horizontal="center"/>
    </xf>
    <xf numFmtId="41" fontId="16" fillId="0" borderId="37" xfId="0" applyNumberFormat="1" applyFont="1" applyFill="1" applyBorder="1" applyAlignment="1">
      <alignment horizontal="center"/>
    </xf>
    <xf numFmtId="41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16" fillId="0" borderId="42" xfId="0" applyFont="1" applyFill="1" applyBorder="1" applyAlignment="1">
      <alignment/>
    </xf>
    <xf numFmtId="0" fontId="16" fillId="0" borderId="22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41" fontId="16" fillId="0" borderId="53" xfId="0" applyNumberFormat="1" applyFont="1" applyFill="1" applyBorder="1" applyAlignment="1">
      <alignment horizontal="center"/>
    </xf>
    <xf numFmtId="41" fontId="16" fillId="0" borderId="54" xfId="0" applyNumberFormat="1" applyFont="1" applyFill="1" applyBorder="1" applyAlignment="1">
      <alignment horizontal="center"/>
    </xf>
    <xf numFmtId="41" fontId="16" fillId="0" borderId="55" xfId="0" applyNumberFormat="1" applyFont="1" applyFill="1" applyBorder="1" applyAlignment="1">
      <alignment horizontal="center"/>
    </xf>
    <xf numFmtId="41" fontId="16" fillId="0" borderId="56" xfId="0" applyNumberFormat="1" applyFont="1" applyFill="1" applyBorder="1" applyAlignment="1">
      <alignment horizontal="center"/>
    </xf>
    <xf numFmtId="41" fontId="16" fillId="0" borderId="57" xfId="0" applyNumberFormat="1" applyFont="1" applyFill="1" applyBorder="1" applyAlignment="1">
      <alignment horizontal="center"/>
    </xf>
    <xf numFmtId="41" fontId="16" fillId="0" borderId="58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0" xfId="0" applyFont="1" applyFill="1" applyAlignment="1">
      <alignment horizontal="right" vertical="center"/>
    </xf>
    <xf numFmtId="41" fontId="16" fillId="0" borderId="14" xfId="0" applyNumberFormat="1" applyFont="1" applyFill="1" applyBorder="1" applyAlignment="1">
      <alignment horizontal="center"/>
    </xf>
    <xf numFmtId="41" fontId="16" fillId="0" borderId="11" xfId="64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31" xfId="0" applyFont="1" applyFill="1" applyBorder="1" applyAlignment="1">
      <alignment horizontal="left" wrapText="1"/>
    </xf>
    <xf numFmtId="0" fontId="16" fillId="0" borderId="36" xfId="0" applyFont="1" applyFill="1" applyBorder="1" applyAlignment="1">
      <alignment horizontal="left" wrapText="1"/>
    </xf>
    <xf numFmtId="0" fontId="17" fillId="0" borderId="51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16" fillId="0" borderId="36" xfId="0" applyFont="1" applyFill="1" applyBorder="1" applyAlignment="1">
      <alignment wrapText="1"/>
    </xf>
    <xf numFmtId="0" fontId="16" fillId="0" borderId="23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left"/>
    </xf>
    <xf numFmtId="0" fontId="16" fillId="0" borderId="59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6" fillId="0" borderId="22" xfId="0" applyFont="1" applyFill="1" applyBorder="1" applyAlignment="1">
      <alignment vertical="top"/>
    </xf>
    <xf numFmtId="0" fontId="16" fillId="0" borderId="46" xfId="0" applyFont="1" applyFill="1" applyBorder="1" applyAlignment="1">
      <alignment vertical="top"/>
    </xf>
    <xf numFmtId="0" fontId="16" fillId="0" borderId="31" xfId="0" applyFont="1" applyFill="1" applyBorder="1" applyAlignment="1">
      <alignment vertical="center" wrapText="1"/>
    </xf>
    <xf numFmtId="0" fontId="16" fillId="0" borderId="36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65" xfId="0" applyFont="1" applyFill="1" applyBorder="1" applyAlignment="1">
      <alignment/>
    </xf>
    <xf numFmtId="41" fontId="16" fillId="0" borderId="66" xfId="0" applyNumberFormat="1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/>
    </xf>
    <xf numFmtId="0" fontId="16" fillId="0" borderId="0" xfId="0" applyFont="1" applyFill="1" applyAlignment="1">
      <alignment vertical="top"/>
    </xf>
    <xf numFmtId="0" fontId="17" fillId="0" borderId="0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41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23" xfId="0" applyFont="1" applyFill="1" applyBorder="1" applyAlignment="1">
      <alignment horizontal="left" indent="2"/>
    </xf>
    <xf numFmtId="0" fontId="16" fillId="0" borderId="29" xfId="0" applyFont="1" applyFill="1" applyBorder="1" applyAlignment="1">
      <alignment horizontal="left" indent="2"/>
    </xf>
    <xf numFmtId="0" fontId="16" fillId="0" borderId="68" xfId="0" applyFont="1" applyFill="1" applyBorder="1" applyAlignment="1">
      <alignment/>
    </xf>
    <xf numFmtId="0" fontId="16" fillId="0" borderId="42" xfId="0" applyFont="1" applyFill="1" applyBorder="1" applyAlignment="1">
      <alignment wrapText="1"/>
    </xf>
    <xf numFmtId="0" fontId="16" fillId="0" borderId="66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16" fillId="0" borderId="62" xfId="0" applyFont="1" applyFill="1" applyBorder="1" applyAlignment="1">
      <alignment wrapText="1"/>
    </xf>
    <xf numFmtId="0" fontId="16" fillId="0" borderId="70" xfId="0" applyFont="1" applyFill="1" applyBorder="1" applyAlignment="1">
      <alignment wrapText="1"/>
    </xf>
    <xf numFmtId="41" fontId="16" fillId="0" borderId="48" xfId="0" applyNumberFormat="1" applyFont="1" applyFill="1" applyBorder="1" applyAlignment="1">
      <alignment horizontal="center"/>
    </xf>
    <xf numFmtId="41" fontId="16" fillId="0" borderId="24" xfId="0" applyNumberFormat="1" applyFont="1" applyFill="1" applyBorder="1" applyAlignment="1">
      <alignment horizontal="right" indent="1"/>
    </xf>
    <xf numFmtId="41" fontId="16" fillId="0" borderId="22" xfId="0" applyNumberFormat="1" applyFont="1" applyFill="1" applyBorder="1" applyAlignment="1">
      <alignment horizontal="right" indent="1"/>
    </xf>
    <xf numFmtId="41" fontId="16" fillId="0" borderId="49" xfId="0" applyNumberFormat="1" applyFont="1" applyFill="1" applyBorder="1" applyAlignment="1">
      <alignment horizontal="right" indent="1"/>
    </xf>
    <xf numFmtId="41" fontId="16" fillId="0" borderId="25" xfId="0" applyNumberFormat="1" applyFont="1" applyFill="1" applyBorder="1" applyAlignment="1">
      <alignment horizontal="right" indent="1"/>
    </xf>
    <xf numFmtId="41" fontId="16" fillId="0" borderId="23" xfId="0" applyNumberFormat="1" applyFont="1" applyFill="1" applyBorder="1" applyAlignment="1">
      <alignment horizontal="right" indent="1"/>
    </xf>
    <xf numFmtId="41" fontId="16" fillId="0" borderId="71" xfId="0" applyNumberFormat="1" applyFont="1" applyFill="1" applyBorder="1" applyAlignment="1">
      <alignment horizontal="right" indent="1"/>
    </xf>
    <xf numFmtId="41" fontId="16" fillId="0" borderId="72" xfId="0" applyNumberFormat="1" applyFont="1" applyFill="1" applyBorder="1" applyAlignment="1">
      <alignment horizontal="center"/>
    </xf>
    <xf numFmtId="197" fontId="16" fillId="0" borderId="61" xfId="0" applyNumberFormat="1" applyFont="1" applyFill="1" applyBorder="1" applyAlignment="1">
      <alignment horizontal="right" indent="1"/>
    </xf>
    <xf numFmtId="197" fontId="16" fillId="0" borderId="62" xfId="0" applyNumberFormat="1" applyFont="1" applyFill="1" applyBorder="1" applyAlignment="1">
      <alignment horizontal="right" indent="1"/>
    </xf>
    <xf numFmtId="197" fontId="16" fillId="0" borderId="63" xfId="0" applyNumberFormat="1" applyFont="1" applyFill="1" applyBorder="1" applyAlignment="1">
      <alignment horizontal="right" indent="1"/>
    </xf>
    <xf numFmtId="41" fontId="16" fillId="40" borderId="15" xfId="0" applyNumberFormat="1" applyFont="1" applyFill="1" applyBorder="1" applyAlignment="1">
      <alignment horizontal="center"/>
    </xf>
    <xf numFmtId="41" fontId="16" fillId="40" borderId="16" xfId="0" applyNumberFormat="1" applyFont="1" applyFill="1" applyBorder="1" applyAlignment="1">
      <alignment horizontal="center"/>
    </xf>
    <xf numFmtId="41" fontId="16" fillId="40" borderId="17" xfId="0" applyNumberFormat="1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41" fontId="16" fillId="0" borderId="13" xfId="0" applyNumberFormat="1" applyFont="1" applyFill="1" applyBorder="1" applyAlignment="1">
      <alignment horizontal="center"/>
    </xf>
    <xf numFmtId="41" fontId="16" fillId="0" borderId="18" xfId="0" applyNumberFormat="1" applyFont="1" applyFill="1" applyBorder="1" applyAlignment="1">
      <alignment horizontal="center"/>
    </xf>
    <xf numFmtId="41" fontId="16" fillId="0" borderId="75" xfId="0" applyNumberFormat="1" applyFont="1" applyFill="1" applyBorder="1" applyAlignment="1">
      <alignment horizontal="center"/>
    </xf>
    <xf numFmtId="41" fontId="16" fillId="0" borderId="26" xfId="0" applyNumberFormat="1" applyFont="1" applyFill="1" applyBorder="1" applyAlignment="1">
      <alignment horizontal="right" indent="1"/>
    </xf>
    <xf numFmtId="41" fontId="16" fillId="0" borderId="31" xfId="0" applyNumberFormat="1" applyFont="1" applyFill="1" applyBorder="1" applyAlignment="1">
      <alignment horizontal="right" indent="1"/>
    </xf>
    <xf numFmtId="41" fontId="16" fillId="0" borderId="37" xfId="0" applyNumberFormat="1" applyFont="1" applyFill="1" applyBorder="1" applyAlignment="1">
      <alignment horizontal="right" indent="1"/>
    </xf>
    <xf numFmtId="41" fontId="16" fillId="0" borderId="14" xfId="64" applyNumberFormat="1" applyFont="1" applyFill="1" applyBorder="1" applyAlignment="1">
      <alignment horizontal="center"/>
    </xf>
    <xf numFmtId="185" fontId="16" fillId="0" borderId="26" xfId="64" applyNumberFormat="1" applyFont="1" applyFill="1" applyBorder="1" applyAlignment="1">
      <alignment horizontal="left"/>
    </xf>
    <xf numFmtId="185" fontId="16" fillId="0" borderId="31" xfId="64" applyNumberFormat="1" applyFont="1" applyFill="1" applyBorder="1" applyAlignment="1">
      <alignment horizontal="left"/>
    </xf>
    <xf numFmtId="185" fontId="16" fillId="0" borderId="37" xfId="64" applyNumberFormat="1" applyFont="1" applyFill="1" applyBorder="1" applyAlignment="1">
      <alignment horizontal="left"/>
    </xf>
    <xf numFmtId="41" fontId="16" fillId="0" borderId="61" xfId="0" applyNumberFormat="1" applyFont="1" applyFill="1" applyBorder="1" applyAlignment="1">
      <alignment horizontal="center"/>
    </xf>
    <xf numFmtId="41" fontId="16" fillId="0" borderId="62" xfId="0" applyNumberFormat="1" applyFont="1" applyFill="1" applyBorder="1" applyAlignment="1">
      <alignment horizontal="center"/>
    </xf>
    <xf numFmtId="41" fontId="16" fillId="0" borderId="63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41" fontId="16" fillId="0" borderId="67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41" fontId="16" fillId="0" borderId="59" xfId="0" applyNumberFormat="1" applyFont="1" applyFill="1" applyBorder="1" applyAlignment="1">
      <alignment horizontal="center"/>
    </xf>
    <xf numFmtId="41" fontId="16" fillId="0" borderId="51" xfId="0" applyNumberFormat="1" applyFont="1" applyFill="1" applyBorder="1" applyAlignment="1">
      <alignment horizontal="center"/>
    </xf>
    <xf numFmtId="41" fontId="16" fillId="0" borderId="60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72" xfId="0" applyFont="1" applyFill="1" applyBorder="1" applyAlignment="1">
      <alignment horizontal="center"/>
    </xf>
    <xf numFmtId="41" fontId="16" fillId="0" borderId="77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/>
    </xf>
    <xf numFmtId="0" fontId="16" fillId="0" borderId="78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49" fontId="16" fillId="0" borderId="30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26" xfId="0" applyNumberFormat="1" applyFont="1" applyFill="1" applyBorder="1" applyAlignment="1">
      <alignment horizontal="center"/>
    </xf>
    <xf numFmtId="41" fontId="16" fillId="0" borderId="30" xfId="0" applyNumberFormat="1" applyFont="1" applyFill="1" applyBorder="1" applyAlignment="1">
      <alignment horizontal="center"/>
    </xf>
    <xf numFmtId="41" fontId="16" fillId="0" borderId="15" xfId="0" applyNumberFormat="1" applyFont="1" applyFill="1" applyBorder="1" applyAlignment="1">
      <alignment horizontal="center"/>
    </xf>
    <xf numFmtId="41" fontId="16" fillId="0" borderId="16" xfId="0" applyNumberFormat="1" applyFont="1" applyFill="1" applyBorder="1" applyAlignment="1">
      <alignment horizontal="center"/>
    </xf>
    <xf numFmtId="41" fontId="16" fillId="0" borderId="17" xfId="0" applyNumberFormat="1" applyFont="1" applyFill="1" applyBorder="1" applyAlignment="1">
      <alignment horizontal="center"/>
    </xf>
    <xf numFmtId="41" fontId="16" fillId="0" borderId="79" xfId="0" applyNumberFormat="1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left" vertical="top"/>
    </xf>
    <xf numFmtId="0" fontId="16" fillId="0" borderId="36" xfId="0" applyFont="1" applyFill="1" applyBorder="1" applyAlignment="1">
      <alignment horizontal="left" vertical="top"/>
    </xf>
    <xf numFmtId="41" fontId="16" fillId="0" borderId="50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1" fontId="16" fillId="0" borderId="65" xfId="0" applyNumberFormat="1" applyFont="1" applyFill="1" applyBorder="1" applyAlignment="1">
      <alignment horizontal="center"/>
    </xf>
    <xf numFmtId="41" fontId="16" fillId="0" borderId="52" xfId="0" applyNumberFormat="1" applyFont="1" applyFill="1" applyBorder="1" applyAlignment="1">
      <alignment horizontal="center"/>
    </xf>
    <xf numFmtId="49" fontId="16" fillId="0" borderId="80" xfId="0" applyNumberFormat="1" applyFont="1" applyFill="1" applyBorder="1" applyAlignment="1">
      <alignment horizontal="center"/>
    </xf>
    <xf numFmtId="49" fontId="16" fillId="0" borderId="27" xfId="0" applyNumberFormat="1" applyFont="1" applyFill="1" applyBorder="1" applyAlignment="1">
      <alignment horizontal="center"/>
    </xf>
    <xf numFmtId="49" fontId="16" fillId="0" borderId="64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49" fontId="16" fillId="0" borderId="7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49" fontId="16" fillId="0" borderId="50" xfId="0" applyNumberFormat="1" applyFont="1" applyFill="1" applyBorder="1" applyAlignment="1">
      <alignment horizontal="center"/>
    </xf>
    <xf numFmtId="49" fontId="16" fillId="0" borderId="51" xfId="0" applyNumberFormat="1" applyFont="1" applyFill="1" applyBorder="1" applyAlignment="1">
      <alignment horizontal="center"/>
    </xf>
    <xf numFmtId="49" fontId="16" fillId="0" borderId="52" xfId="0" applyNumberFormat="1" applyFont="1" applyFill="1" applyBorder="1" applyAlignment="1">
      <alignment horizontal="center"/>
    </xf>
    <xf numFmtId="41" fontId="16" fillId="0" borderId="19" xfId="0" applyNumberFormat="1" applyFont="1" applyFill="1" applyBorder="1" applyAlignment="1">
      <alignment horizontal="center"/>
    </xf>
    <xf numFmtId="41" fontId="16" fillId="0" borderId="81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41" fontId="16" fillId="0" borderId="33" xfId="0" applyNumberFormat="1" applyFont="1" applyFill="1" applyBorder="1" applyAlignment="1">
      <alignment horizontal="center"/>
    </xf>
    <xf numFmtId="0" fontId="16" fillId="0" borderId="8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41" fontId="16" fillId="0" borderId="11" xfId="0" applyNumberFormat="1" applyFont="1" applyFill="1" applyBorder="1" applyAlignment="1">
      <alignment/>
    </xf>
    <xf numFmtId="0" fontId="16" fillId="0" borderId="52" xfId="0" applyFont="1" applyFill="1" applyBorder="1" applyAlignment="1">
      <alignment horizontal="center" vertical="center" wrapText="1"/>
    </xf>
    <xf numFmtId="191" fontId="16" fillId="0" borderId="26" xfId="0" applyNumberFormat="1" applyFont="1" applyFill="1" applyBorder="1" applyAlignment="1">
      <alignment horizontal="right" indent="1"/>
    </xf>
    <xf numFmtId="191" fontId="16" fillId="0" borderId="31" xfId="0" applyNumberFormat="1" applyFont="1" applyFill="1" applyBorder="1" applyAlignment="1">
      <alignment horizontal="right" indent="1"/>
    </xf>
    <xf numFmtId="191" fontId="16" fillId="0" borderId="37" xfId="0" applyNumberFormat="1" applyFont="1" applyFill="1" applyBorder="1" applyAlignment="1">
      <alignment horizontal="right" indent="1"/>
    </xf>
    <xf numFmtId="197" fontId="16" fillId="0" borderId="61" xfId="0" applyNumberFormat="1" applyFont="1" applyFill="1" applyBorder="1" applyAlignment="1">
      <alignment horizontal="center"/>
    </xf>
    <xf numFmtId="197" fontId="16" fillId="0" borderId="62" xfId="0" applyNumberFormat="1" applyFont="1" applyFill="1" applyBorder="1" applyAlignment="1">
      <alignment horizontal="center"/>
    </xf>
    <xf numFmtId="197" fontId="16" fillId="0" borderId="63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/>
    </xf>
    <xf numFmtId="0" fontId="16" fillId="0" borderId="75" xfId="0" applyFont="1" applyFill="1" applyBorder="1" applyAlignment="1">
      <alignment/>
    </xf>
    <xf numFmtId="0" fontId="16" fillId="0" borderId="44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/>
    </xf>
    <xf numFmtId="41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23" xfId="0" applyFont="1" applyFill="1" applyBorder="1" applyAlignment="1">
      <alignment horizontal="center"/>
    </xf>
    <xf numFmtId="49" fontId="16" fillId="0" borderId="68" xfId="0" applyNumberFormat="1" applyFont="1" applyFill="1" applyBorder="1" applyAlignment="1">
      <alignment horizontal="center"/>
    </xf>
    <xf numFmtId="49" fontId="16" fillId="0" borderId="23" xfId="0" applyNumberFormat="1" applyFont="1" applyFill="1" applyBorder="1" applyAlignment="1">
      <alignment horizontal="center"/>
    </xf>
    <xf numFmtId="49" fontId="16" fillId="0" borderId="71" xfId="0" applyNumberFormat="1" applyFont="1" applyFill="1" applyBorder="1" applyAlignment="1">
      <alignment horizontal="center"/>
    </xf>
    <xf numFmtId="43" fontId="16" fillId="0" borderId="25" xfId="64" applyFont="1" applyFill="1" applyBorder="1" applyAlignment="1">
      <alignment horizontal="center"/>
    </xf>
    <xf numFmtId="43" fontId="16" fillId="0" borderId="23" xfId="64" applyFont="1" applyFill="1" applyBorder="1" applyAlignment="1">
      <alignment horizontal="center"/>
    </xf>
    <xf numFmtId="43" fontId="16" fillId="0" borderId="29" xfId="64" applyFont="1" applyFill="1" applyBorder="1" applyAlignment="1">
      <alignment horizontal="center"/>
    </xf>
    <xf numFmtId="193" fontId="16" fillId="0" borderId="25" xfId="64" applyNumberFormat="1" applyFont="1" applyFill="1" applyBorder="1" applyAlignment="1">
      <alignment horizontal="center"/>
    </xf>
    <xf numFmtId="193" fontId="16" fillId="0" borderId="23" xfId="64" applyNumberFormat="1" applyFont="1" applyFill="1" applyBorder="1" applyAlignment="1">
      <alignment horizontal="center"/>
    </xf>
    <xf numFmtId="193" fontId="16" fillId="0" borderId="29" xfId="64" applyNumberFormat="1" applyFont="1" applyFill="1" applyBorder="1" applyAlignment="1">
      <alignment horizontal="center"/>
    </xf>
    <xf numFmtId="197" fontId="16" fillId="0" borderId="26" xfId="0" applyNumberFormat="1" applyFont="1" applyFill="1" applyBorder="1" applyAlignment="1">
      <alignment horizontal="center"/>
    </xf>
    <xf numFmtId="197" fontId="16" fillId="0" borderId="31" xfId="0" applyNumberFormat="1" applyFont="1" applyFill="1" applyBorder="1" applyAlignment="1">
      <alignment horizontal="center"/>
    </xf>
    <xf numFmtId="197" fontId="16" fillId="0" borderId="36" xfId="0" applyNumberFormat="1" applyFont="1" applyFill="1" applyBorder="1" applyAlignment="1">
      <alignment horizontal="center"/>
    </xf>
    <xf numFmtId="49" fontId="16" fillId="0" borderId="42" xfId="0" applyNumberFormat="1" applyFont="1" applyFill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197" fontId="17" fillId="0" borderId="25" xfId="0" applyNumberFormat="1" applyFont="1" applyFill="1" applyBorder="1" applyAlignment="1">
      <alignment horizontal="center"/>
    </xf>
    <xf numFmtId="197" fontId="17" fillId="0" borderId="23" xfId="0" applyNumberFormat="1" applyFont="1" applyFill="1" applyBorder="1" applyAlignment="1">
      <alignment horizontal="center"/>
    </xf>
    <xf numFmtId="197" fontId="17" fillId="0" borderId="71" xfId="0" applyNumberFormat="1" applyFont="1" applyFill="1" applyBorder="1" applyAlignment="1">
      <alignment horizontal="center"/>
    </xf>
    <xf numFmtId="197" fontId="16" fillId="0" borderId="25" xfId="0" applyNumberFormat="1" applyFont="1" applyFill="1" applyBorder="1" applyAlignment="1">
      <alignment horizontal="center"/>
    </xf>
    <xf numFmtId="197" fontId="16" fillId="0" borderId="23" xfId="0" applyNumberFormat="1" applyFont="1" applyFill="1" applyBorder="1" applyAlignment="1">
      <alignment horizontal="center"/>
    </xf>
    <xf numFmtId="197" fontId="16" fillId="0" borderId="71" xfId="0" applyNumberFormat="1" applyFont="1" applyFill="1" applyBorder="1" applyAlignment="1">
      <alignment horizontal="center"/>
    </xf>
    <xf numFmtId="210" fontId="16" fillId="0" borderId="25" xfId="64" applyNumberFormat="1" applyFont="1" applyFill="1" applyBorder="1" applyAlignment="1">
      <alignment horizontal="center"/>
    </xf>
    <xf numFmtId="210" fontId="16" fillId="0" borderId="23" xfId="64" applyNumberFormat="1" applyFont="1" applyFill="1" applyBorder="1" applyAlignment="1">
      <alignment horizontal="center"/>
    </xf>
    <xf numFmtId="210" fontId="16" fillId="0" borderId="29" xfId="64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71" xfId="0" applyFont="1" applyFill="1" applyBorder="1" applyAlignment="1">
      <alignment horizontal="center"/>
    </xf>
    <xf numFmtId="197" fontId="17" fillId="0" borderId="26" xfId="0" applyNumberFormat="1" applyFont="1" applyFill="1" applyBorder="1" applyAlignment="1">
      <alignment horizontal="center"/>
    </xf>
    <xf numFmtId="197" fontId="17" fillId="0" borderId="31" xfId="0" applyNumberFormat="1" applyFont="1" applyFill="1" applyBorder="1" applyAlignment="1">
      <alignment horizontal="center"/>
    </xf>
    <xf numFmtId="197" fontId="17" fillId="0" borderId="36" xfId="0" applyNumberFormat="1" applyFont="1" applyFill="1" applyBorder="1" applyAlignment="1">
      <alignment horizontal="center"/>
    </xf>
    <xf numFmtId="43" fontId="16" fillId="0" borderId="24" xfId="64" applyFont="1" applyFill="1" applyBorder="1" applyAlignment="1">
      <alignment horizontal="center"/>
    </xf>
    <xf numFmtId="43" fontId="16" fillId="0" borderId="22" xfId="64" applyFont="1" applyFill="1" applyBorder="1" applyAlignment="1">
      <alignment horizontal="center"/>
    </xf>
    <xf numFmtId="43" fontId="16" fillId="0" borderId="46" xfId="64" applyFont="1" applyFill="1" applyBorder="1" applyAlignment="1">
      <alignment horizontal="center"/>
    </xf>
    <xf numFmtId="0" fontId="16" fillId="0" borderId="8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49" fontId="16" fillId="0" borderId="82" xfId="0" applyNumberFormat="1" applyFont="1" applyFill="1" applyBorder="1" applyAlignment="1">
      <alignment horizontal="center"/>
    </xf>
    <xf numFmtId="49" fontId="16" fillId="0" borderId="28" xfId="0" applyNumberFormat="1" applyFont="1" applyFill="1" applyBorder="1" applyAlignment="1">
      <alignment horizontal="center"/>
    </xf>
    <xf numFmtId="49" fontId="16" fillId="0" borderId="78" xfId="0" applyNumberFormat="1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6" fillId="0" borderId="78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16" fillId="0" borderId="71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wrapText="1"/>
    </xf>
    <xf numFmtId="0" fontId="17" fillId="0" borderId="27" xfId="0" applyFont="1" applyFill="1" applyBorder="1" applyAlignment="1">
      <alignment/>
    </xf>
    <xf numFmtId="0" fontId="17" fillId="0" borderId="64" xfId="0" applyFont="1" applyFill="1" applyBorder="1" applyAlignment="1">
      <alignment/>
    </xf>
    <xf numFmtId="0" fontId="16" fillId="0" borderId="7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3" fontId="16" fillId="0" borderId="25" xfId="0" applyNumberFormat="1" applyFont="1" applyFill="1" applyBorder="1" applyAlignment="1">
      <alignment horizontal="center"/>
    </xf>
    <xf numFmtId="3" fontId="16" fillId="0" borderId="23" xfId="0" applyNumberFormat="1" applyFont="1" applyFill="1" applyBorder="1" applyAlignment="1">
      <alignment horizontal="center"/>
    </xf>
    <xf numFmtId="3" fontId="16" fillId="0" borderId="71" xfId="0" applyNumberFormat="1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78" xfId="0" applyFont="1" applyFill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16" fillId="0" borderId="46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6" fillId="0" borderId="83" xfId="0" applyFont="1" applyFill="1" applyBorder="1" applyAlignment="1">
      <alignment horizontal="center"/>
    </xf>
    <xf numFmtId="49" fontId="16" fillId="0" borderId="36" xfId="0" applyNumberFormat="1" applyFont="1" applyFill="1" applyBorder="1" applyAlignment="1">
      <alignment horizontal="center"/>
    </xf>
    <xf numFmtId="49" fontId="16" fillId="0" borderId="83" xfId="0" applyNumberFormat="1" applyFont="1" applyBorder="1" applyAlignment="1">
      <alignment horizontal="center"/>
    </xf>
    <xf numFmtId="49" fontId="16" fillId="0" borderId="49" xfId="0" applyNumberFormat="1" applyFont="1" applyBorder="1" applyAlignment="1">
      <alignment horizontal="center"/>
    </xf>
    <xf numFmtId="49" fontId="16" fillId="0" borderId="68" xfId="0" applyNumberFormat="1" applyFont="1" applyBorder="1" applyAlignment="1">
      <alignment horizontal="center"/>
    </xf>
    <xf numFmtId="49" fontId="16" fillId="0" borderId="71" xfId="0" applyNumberFormat="1" applyFont="1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49" fontId="16" fillId="0" borderId="42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7" fillId="0" borderId="31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6" fillId="0" borderId="23" xfId="0" applyFont="1" applyFill="1" applyBorder="1" applyAlignment="1">
      <alignment horizontal="left" wrapText="1"/>
    </xf>
    <xf numFmtId="0" fontId="16" fillId="0" borderId="29" xfId="0" applyFont="1" applyFill="1" applyBorder="1" applyAlignment="1">
      <alignment horizontal="left" wrapText="1"/>
    </xf>
    <xf numFmtId="213" fontId="16" fillId="0" borderId="25" xfId="0" applyNumberFormat="1" applyFont="1" applyFill="1" applyBorder="1" applyAlignment="1">
      <alignment horizontal="center"/>
    </xf>
    <xf numFmtId="213" fontId="16" fillId="0" borderId="23" xfId="0" applyNumberFormat="1" applyFont="1" applyFill="1" applyBorder="1" applyAlignment="1">
      <alignment horizontal="center"/>
    </xf>
    <xf numFmtId="49" fontId="16" fillId="0" borderId="83" xfId="0" applyNumberFormat="1" applyFont="1" applyFill="1" applyBorder="1" applyAlignment="1">
      <alignment horizontal="center"/>
    </xf>
    <xf numFmtId="0" fontId="16" fillId="0" borderId="49" xfId="0" applyFont="1" applyFill="1" applyBorder="1" applyAlignment="1">
      <alignment/>
    </xf>
    <xf numFmtId="49" fontId="16" fillId="0" borderId="22" xfId="0" applyNumberFormat="1" applyFont="1" applyFill="1" applyBorder="1" applyAlignment="1">
      <alignment horizontal="center"/>
    </xf>
    <xf numFmtId="49" fontId="16" fillId="0" borderId="49" xfId="0" applyNumberFormat="1" applyFont="1" applyFill="1" applyBorder="1" applyAlignment="1">
      <alignment horizontal="center"/>
    </xf>
    <xf numFmtId="49" fontId="16" fillId="40" borderId="44" xfId="0" applyNumberFormat="1" applyFont="1" applyFill="1" applyBorder="1" applyAlignment="1">
      <alignment horizontal="center"/>
    </xf>
    <xf numFmtId="49" fontId="16" fillId="40" borderId="62" xfId="0" applyNumberFormat="1" applyFont="1" applyFill="1" applyBorder="1" applyAlignment="1">
      <alignment horizontal="center"/>
    </xf>
    <xf numFmtId="49" fontId="16" fillId="40" borderId="70" xfId="0" applyNumberFormat="1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16" fillId="0" borderId="18" xfId="0" applyFont="1" applyFill="1" applyBorder="1" applyAlignment="1">
      <alignment vertical="top" wrapText="1"/>
    </xf>
    <xf numFmtId="0" fontId="16" fillId="0" borderId="75" xfId="0" applyFont="1" applyFill="1" applyBorder="1" applyAlignment="1">
      <alignment vertical="top" wrapText="1"/>
    </xf>
    <xf numFmtId="49" fontId="16" fillId="0" borderId="53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wrapText="1"/>
    </xf>
    <xf numFmtId="0" fontId="16" fillId="0" borderId="29" xfId="0" applyFont="1" applyFill="1" applyBorder="1" applyAlignment="1">
      <alignment wrapText="1"/>
    </xf>
    <xf numFmtId="213" fontId="16" fillId="0" borderId="29" xfId="0" applyNumberFormat="1" applyFont="1" applyFill="1" applyBorder="1" applyAlignment="1">
      <alignment horizontal="center"/>
    </xf>
    <xf numFmtId="197" fontId="16" fillId="0" borderId="24" xfId="0" applyNumberFormat="1" applyFont="1" applyFill="1" applyBorder="1" applyAlignment="1">
      <alignment horizontal="center"/>
    </xf>
    <xf numFmtId="197" fontId="16" fillId="0" borderId="22" xfId="0" applyNumberFormat="1" applyFont="1" applyFill="1" applyBorder="1" applyAlignment="1">
      <alignment horizontal="center"/>
    </xf>
    <xf numFmtId="197" fontId="16" fillId="0" borderId="46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vertical="top" wrapText="1"/>
    </xf>
    <xf numFmtId="0" fontId="16" fillId="0" borderId="36" xfId="0" applyFont="1" applyFill="1" applyBorder="1" applyAlignment="1">
      <alignment vertical="top" wrapText="1"/>
    </xf>
    <xf numFmtId="43" fontId="16" fillId="0" borderId="67" xfId="64" applyFont="1" applyFill="1" applyBorder="1" applyAlignment="1">
      <alignment horizontal="center"/>
    </xf>
    <xf numFmtId="43" fontId="16" fillId="0" borderId="18" xfId="64" applyFont="1" applyFill="1" applyBorder="1" applyAlignment="1">
      <alignment horizontal="center"/>
    </xf>
    <xf numFmtId="43" fontId="16" fillId="0" borderId="75" xfId="64" applyFont="1" applyFill="1" applyBorder="1" applyAlignment="1">
      <alignment horizontal="center"/>
    </xf>
    <xf numFmtId="0" fontId="17" fillId="0" borderId="23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6" fillId="0" borderId="0" xfId="0" applyFont="1" applyFill="1" applyAlignment="1">
      <alignment horizontal="left" vertical="center" wrapText="1"/>
    </xf>
    <xf numFmtId="0" fontId="16" fillId="0" borderId="64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/>
    </xf>
    <xf numFmtId="0" fontId="9" fillId="0" borderId="0" xfId="54" applyFont="1" applyBorder="1" applyAlignment="1">
      <alignment wrapText="1"/>
      <protection/>
    </xf>
    <xf numFmtId="0" fontId="9" fillId="35" borderId="0" xfId="54" applyFont="1" applyFill="1" applyBorder="1" applyAlignment="1">
      <alignment wrapText="1"/>
      <protection/>
    </xf>
    <xf numFmtId="0" fontId="9" fillId="35" borderId="11" xfId="54" applyFont="1" applyFill="1" applyBorder="1" applyAlignment="1">
      <alignment wrapText="1"/>
      <protection/>
    </xf>
    <xf numFmtId="0" fontId="11" fillId="35" borderId="0" xfId="54" applyFont="1" applyFill="1" applyBorder="1" applyAlignment="1">
      <alignment wrapText="1"/>
      <protection/>
    </xf>
    <xf numFmtId="0" fontId="9" fillId="35" borderId="15" xfId="54" applyFont="1" applyFill="1" applyBorder="1" applyAlignment="1">
      <alignment wrapText="1"/>
      <protection/>
    </xf>
    <xf numFmtId="0" fontId="9" fillId="35" borderId="16" xfId="54" applyFont="1" applyFill="1" applyBorder="1" applyAlignment="1">
      <alignment wrapText="1"/>
      <protection/>
    </xf>
    <xf numFmtId="0" fontId="9" fillId="35" borderId="17" xfId="54" applyFont="1" applyFill="1" applyBorder="1" applyAlignment="1">
      <alignment wrapText="1"/>
      <protection/>
    </xf>
    <xf numFmtId="0" fontId="11" fillId="35" borderId="19" xfId="54" applyFont="1" applyFill="1" applyBorder="1" applyAlignment="1">
      <alignment wrapText="1"/>
      <protection/>
    </xf>
    <xf numFmtId="0" fontId="11" fillId="35" borderId="65" xfId="54" applyFont="1" applyFill="1" applyBorder="1" applyAlignment="1">
      <alignment wrapText="1"/>
      <protection/>
    </xf>
    <xf numFmtId="0" fontId="11" fillId="35" borderId="15" xfId="54" applyFont="1" applyFill="1" applyBorder="1" applyAlignment="1">
      <alignment wrapText="1"/>
      <protection/>
    </xf>
    <xf numFmtId="0" fontId="11" fillId="35" borderId="16" xfId="54" applyFont="1" applyFill="1" applyBorder="1" applyAlignment="1">
      <alignment wrapText="1"/>
      <protection/>
    </xf>
    <xf numFmtId="0" fontId="11" fillId="35" borderId="17" xfId="54" applyFont="1" applyFill="1" applyBorder="1" applyAlignment="1">
      <alignment wrapText="1"/>
      <protection/>
    </xf>
    <xf numFmtId="0" fontId="9" fillId="35" borderId="13" xfId="54" applyFont="1" applyFill="1" applyBorder="1" applyAlignment="1">
      <alignment wrapText="1"/>
      <protection/>
    </xf>
    <xf numFmtId="0" fontId="9" fillId="35" borderId="18" xfId="54" applyFont="1" applyFill="1" applyBorder="1" applyAlignment="1">
      <alignment wrapText="1"/>
      <protection/>
    </xf>
    <xf numFmtId="0" fontId="9" fillId="35" borderId="75" xfId="54" applyFont="1" applyFill="1" applyBorder="1" applyAlignment="1">
      <alignment wrapText="1"/>
      <protection/>
    </xf>
    <xf numFmtId="0" fontId="9" fillId="35" borderId="84" xfId="54" applyFont="1" applyFill="1" applyBorder="1" applyAlignment="1">
      <alignment wrapText="1"/>
      <protection/>
    </xf>
    <xf numFmtId="0" fontId="9" fillId="38" borderId="16" xfId="54" applyFont="1" applyFill="1" applyBorder="1" applyAlignment="1">
      <alignment wrapText="1"/>
      <protection/>
    </xf>
    <xf numFmtId="0" fontId="9" fillId="38" borderId="17" xfId="54" applyFont="1" applyFill="1" applyBorder="1" applyAlignment="1">
      <alignment wrapText="1"/>
      <protection/>
    </xf>
    <xf numFmtId="0" fontId="1" fillId="0" borderId="0" xfId="54" applyFont="1" applyAlignment="1">
      <alignment horizontal="left" vertical="center"/>
      <protection/>
    </xf>
    <xf numFmtId="185" fontId="11" fillId="35" borderId="26" xfId="66" applyNumberFormat="1" applyFont="1" applyFill="1" applyBorder="1" applyAlignment="1">
      <alignment horizontal="center" wrapText="1"/>
    </xf>
    <xf numFmtId="185" fontId="11" fillId="35" borderId="31" xfId="66" applyNumberFormat="1" applyFont="1" applyFill="1" applyBorder="1" applyAlignment="1">
      <alignment horizontal="center" wrapText="1"/>
    </xf>
    <xf numFmtId="185" fontId="11" fillId="0" borderId="31" xfId="66" applyNumberFormat="1" applyFont="1" applyBorder="1" applyAlignment="1">
      <alignment horizontal="center" wrapText="1"/>
    </xf>
    <xf numFmtId="185" fontId="11" fillId="0" borderId="37" xfId="66" applyNumberFormat="1" applyFont="1" applyBorder="1" applyAlignment="1">
      <alignment horizontal="center" wrapText="1"/>
    </xf>
    <xf numFmtId="185" fontId="11" fillId="36" borderId="26" xfId="66" applyNumberFormat="1" applyFont="1" applyFill="1" applyBorder="1" applyAlignment="1">
      <alignment horizontal="center" wrapText="1"/>
    </xf>
    <xf numFmtId="185" fontId="11" fillId="36" borderId="31" xfId="66" applyNumberFormat="1" applyFont="1" applyFill="1" applyBorder="1" applyAlignment="1">
      <alignment horizontal="center" wrapText="1"/>
    </xf>
    <xf numFmtId="185" fontId="11" fillId="36" borderId="37" xfId="66" applyNumberFormat="1" applyFont="1" applyFill="1" applyBorder="1" applyAlignment="1">
      <alignment horizontal="center" wrapText="1"/>
    </xf>
    <xf numFmtId="185" fontId="11" fillId="35" borderId="11" xfId="66" applyNumberFormat="1" applyFont="1" applyFill="1" applyBorder="1" applyAlignment="1">
      <alignment horizontal="center" wrapText="1"/>
    </xf>
    <xf numFmtId="185" fontId="9" fillId="0" borderId="0" xfId="66" applyNumberFormat="1" applyFont="1" applyAlignment="1">
      <alignment horizontal="left" wrapText="1"/>
    </xf>
    <xf numFmtId="185" fontId="9" fillId="0" borderId="0" xfId="66" applyNumberFormat="1" applyFont="1" applyAlignment="1">
      <alignment wrapText="1"/>
    </xf>
    <xf numFmtId="0" fontId="11" fillId="37" borderId="19" xfId="54" applyFont="1" applyFill="1" applyBorder="1" applyAlignment="1">
      <alignment horizontal="center" wrapText="1"/>
      <protection/>
    </xf>
    <xf numFmtId="0" fontId="11" fillId="37" borderId="0" xfId="54" applyFont="1" applyFill="1" applyAlignment="1">
      <alignment horizontal="center" wrapText="1"/>
      <protection/>
    </xf>
    <xf numFmtId="0" fontId="11" fillId="37" borderId="81" xfId="54" applyFont="1" applyFill="1" applyBorder="1" applyAlignment="1">
      <alignment horizontal="center" wrapText="1"/>
      <protection/>
    </xf>
    <xf numFmtId="0" fontId="11" fillId="35" borderId="80" xfId="54" applyFont="1" applyFill="1" applyBorder="1" applyAlignment="1">
      <alignment wrapText="1"/>
      <protection/>
    </xf>
    <xf numFmtId="0" fontId="11" fillId="35" borderId="27" xfId="54" applyFont="1" applyFill="1" applyBorder="1" applyAlignment="1">
      <alignment wrapText="1"/>
      <protection/>
    </xf>
    <xf numFmtId="0" fontId="11" fillId="35" borderId="64" xfId="54" applyFont="1" applyFill="1" applyBorder="1" applyAlignment="1">
      <alignment wrapText="1"/>
      <protection/>
    </xf>
    <xf numFmtId="0" fontId="9" fillId="35" borderId="83" xfId="54" applyFont="1" applyFill="1" applyBorder="1" applyAlignment="1">
      <alignment horizontal="center" wrapText="1"/>
      <protection/>
    </xf>
    <xf numFmtId="0" fontId="0" fillId="0" borderId="22" xfId="54" applyFont="1" applyBorder="1" applyAlignment="1">
      <alignment horizontal="center" wrapText="1"/>
      <protection/>
    </xf>
    <xf numFmtId="0" fontId="0" fillId="0" borderId="49" xfId="54" applyFont="1" applyBorder="1" applyAlignment="1">
      <alignment horizontal="center" wrapText="1"/>
      <protection/>
    </xf>
    <xf numFmtId="0" fontId="9" fillId="37" borderId="27" xfId="54" applyFont="1" applyFill="1" applyBorder="1" applyAlignment="1">
      <alignment wrapText="1"/>
      <protection/>
    </xf>
    <xf numFmtId="0" fontId="9" fillId="37" borderId="64" xfId="54" applyFont="1" applyFill="1" applyBorder="1" applyAlignment="1">
      <alignment wrapText="1"/>
      <protection/>
    </xf>
    <xf numFmtId="0" fontId="9" fillId="35" borderId="24" xfId="54" applyFont="1" applyFill="1" applyBorder="1" applyAlignment="1">
      <alignment wrapText="1"/>
      <protection/>
    </xf>
    <xf numFmtId="0" fontId="0" fillId="0" borderId="22" xfId="54" applyFont="1" applyBorder="1" applyAlignment="1">
      <alignment wrapText="1"/>
      <protection/>
    </xf>
    <xf numFmtId="0" fontId="0" fillId="0" borderId="49" xfId="54" applyFont="1" applyBorder="1" applyAlignment="1">
      <alignment wrapText="1"/>
      <protection/>
    </xf>
    <xf numFmtId="0" fontId="0" fillId="0" borderId="25" xfId="54" applyFont="1" applyBorder="1" applyAlignment="1">
      <alignment wrapText="1"/>
      <protection/>
    </xf>
    <xf numFmtId="0" fontId="0" fillId="0" borderId="23" xfId="54" applyFont="1" applyBorder="1" applyAlignment="1">
      <alignment wrapText="1"/>
      <protection/>
    </xf>
    <xf numFmtId="0" fontId="0" fillId="0" borderId="71" xfId="54" applyFont="1" applyBorder="1" applyAlignment="1">
      <alignment wrapText="1"/>
      <protection/>
    </xf>
    <xf numFmtId="0" fontId="11" fillId="37" borderId="15" xfId="54" applyFont="1" applyFill="1" applyBorder="1" applyAlignment="1">
      <alignment horizontal="left" wrapText="1"/>
      <protection/>
    </xf>
    <xf numFmtId="0" fontId="13" fillId="0" borderId="16" xfId="54" applyFont="1" applyBorder="1" applyAlignment="1">
      <alignment horizontal="left"/>
      <protection/>
    </xf>
    <xf numFmtId="0" fontId="13" fillId="0" borderId="17" xfId="54" applyFont="1" applyBorder="1" applyAlignment="1">
      <alignment horizontal="left"/>
      <protection/>
    </xf>
    <xf numFmtId="0" fontId="11" fillId="34" borderId="15" xfId="54" applyFont="1" applyFill="1" applyBorder="1" applyAlignment="1">
      <alignment horizontal="center" wrapText="1"/>
      <protection/>
    </xf>
    <xf numFmtId="0" fontId="11" fillId="34" borderId="16" xfId="54" applyFont="1" applyFill="1" applyBorder="1" applyAlignment="1">
      <alignment horizontal="center" wrapText="1"/>
      <protection/>
    </xf>
    <xf numFmtId="0" fontId="11" fillId="34" borderId="17" xfId="54" applyFont="1" applyFill="1" applyBorder="1" applyAlignment="1">
      <alignment horizontal="center" wrapText="1"/>
      <protection/>
    </xf>
    <xf numFmtId="0" fontId="9" fillId="35" borderId="80" xfId="54" applyFont="1" applyFill="1" applyBorder="1" applyAlignment="1">
      <alignment wrapText="1"/>
      <protection/>
    </xf>
    <xf numFmtId="0" fontId="9" fillId="35" borderId="27" xfId="54" applyFont="1" applyFill="1" applyBorder="1" applyAlignment="1">
      <alignment wrapText="1"/>
      <protection/>
    </xf>
    <xf numFmtId="0" fontId="9" fillId="35" borderId="85" xfId="54" applyFont="1" applyFill="1" applyBorder="1" applyAlignment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я 1,1а,2,2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J191"/>
  <sheetViews>
    <sheetView view="pageBreakPreview" zoomScale="90" zoomScaleNormal="85" zoomScaleSheetLayoutView="90" zoomScalePageLayoutView="0" workbookViewId="0" topLeftCell="A1">
      <selection activeCell="AC184" sqref="AC184:AX184"/>
    </sheetView>
  </sheetViews>
  <sheetFormatPr defaultColWidth="9.00390625" defaultRowHeight="15" customHeight="1"/>
  <cols>
    <col min="1" max="1" width="5.75390625" style="71" customWidth="1"/>
    <col min="2" max="2" width="3.25390625" style="63" customWidth="1"/>
    <col min="3" max="3" width="3.375" style="63" customWidth="1"/>
    <col min="4" max="4" width="1.12109375" style="63" customWidth="1"/>
    <col min="5" max="5" width="1.25" style="63" customWidth="1"/>
    <col min="6" max="6" width="2.75390625" style="63" customWidth="1"/>
    <col min="7" max="7" width="3.00390625" style="63" customWidth="1"/>
    <col min="8" max="8" width="0.6171875" style="63" customWidth="1"/>
    <col min="9" max="9" width="2.625" style="63" customWidth="1"/>
    <col min="10" max="10" width="0.6171875" style="63" customWidth="1"/>
    <col min="11" max="11" width="5.125" style="63" customWidth="1"/>
    <col min="12" max="12" width="0.6171875" style="63" customWidth="1"/>
    <col min="13" max="13" width="5.25390625" style="63" customWidth="1"/>
    <col min="14" max="14" width="6.375" style="63" customWidth="1"/>
    <col min="15" max="16" width="2.75390625" style="63" customWidth="1"/>
    <col min="17" max="17" width="3.375" style="63" customWidth="1"/>
    <col min="18" max="18" width="3.00390625" style="63" customWidth="1"/>
    <col min="19" max="19" width="1.625" style="63" customWidth="1"/>
    <col min="20" max="20" width="4.125" style="63" customWidth="1"/>
    <col min="21" max="21" width="5.00390625" style="63" customWidth="1"/>
    <col min="22" max="22" width="1.37890625" style="63" customWidth="1"/>
    <col min="23" max="23" width="0.74609375" style="63" customWidth="1"/>
    <col min="24" max="24" width="0.6171875" style="63" customWidth="1"/>
    <col min="25" max="25" width="1.00390625" style="63" hidden="1" customWidth="1"/>
    <col min="26" max="26" width="2.875" style="63" customWidth="1"/>
    <col min="27" max="27" width="2.375" style="63" customWidth="1"/>
    <col min="28" max="28" width="4.625" style="63" customWidth="1"/>
    <col min="29" max="29" width="3.125" style="63" customWidth="1"/>
    <col min="30" max="30" width="2.375" style="63" customWidth="1"/>
    <col min="31" max="31" width="1.875" style="63" customWidth="1"/>
    <col min="32" max="32" width="1.12109375" style="63" customWidth="1"/>
    <col min="33" max="33" width="2.75390625" style="63" customWidth="1"/>
    <col min="34" max="34" width="1.25" style="63" customWidth="1"/>
    <col min="35" max="35" width="1.625" style="63" customWidth="1"/>
    <col min="36" max="36" width="3.75390625" style="63" customWidth="1"/>
    <col min="37" max="37" width="1.625" style="63" customWidth="1"/>
    <col min="38" max="38" width="0.6171875" style="63" customWidth="1"/>
    <col min="39" max="39" width="1.12109375" style="63" hidden="1" customWidth="1"/>
    <col min="40" max="40" width="0.12890625" style="63" hidden="1" customWidth="1"/>
    <col min="41" max="41" width="2.625" style="63" customWidth="1"/>
    <col min="42" max="42" width="3.25390625" style="63" customWidth="1"/>
    <col min="43" max="43" width="3.375" style="63" customWidth="1"/>
    <col min="44" max="44" width="2.625" style="63" customWidth="1"/>
    <col min="45" max="45" width="0.37109375" style="63" customWidth="1"/>
    <col min="46" max="46" width="5.25390625" style="63" customWidth="1"/>
    <col min="47" max="48" width="1.25" style="63" customWidth="1"/>
    <col min="49" max="49" width="1.875" style="63" customWidth="1"/>
    <col min="50" max="50" width="3.25390625" style="63" customWidth="1"/>
    <col min="51" max="51" width="3.00390625" style="63" customWidth="1"/>
    <col min="52" max="52" width="2.625" style="63" customWidth="1"/>
    <col min="53" max="53" width="3.375" style="63" customWidth="1"/>
    <col min="54" max="54" width="4.875" style="63" customWidth="1"/>
    <col min="55" max="55" width="14.00390625" style="63" customWidth="1"/>
    <col min="56" max="56" width="12.125" style="63" bestFit="1" customWidth="1"/>
    <col min="57" max="57" width="10.00390625" style="63" bestFit="1" customWidth="1"/>
    <col min="58" max="16384" width="9.125" style="63" customWidth="1"/>
  </cols>
  <sheetData>
    <row r="1" spans="1:54" ht="15.75" customHeight="1">
      <c r="A1" s="163" t="s">
        <v>387</v>
      </c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P1" s="206" t="s">
        <v>411</v>
      </c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30:54" ht="13.5" customHeight="1">
      <c r="AD2" s="71"/>
      <c r="AE2" s="71"/>
      <c r="AF2" s="71"/>
      <c r="AG2" s="71"/>
      <c r="AH2" s="71"/>
      <c r="AI2" s="71"/>
      <c r="AM2" s="71"/>
      <c r="AN2" s="71"/>
      <c r="AP2" s="206" t="s">
        <v>437</v>
      </c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</row>
    <row r="3" spans="29:36" ht="20.25" customHeight="1" thickBot="1">
      <c r="AC3" s="96"/>
      <c r="AD3" s="96"/>
      <c r="AE3" s="96"/>
      <c r="AF3" s="96"/>
      <c r="AG3" s="96"/>
      <c r="AH3" s="96"/>
      <c r="AI3" s="96"/>
      <c r="AJ3" s="96"/>
    </row>
    <row r="4" spans="17:55" ht="14.25" customHeight="1" thickBot="1">
      <c r="Q4" s="64" t="s">
        <v>123</v>
      </c>
      <c r="AW4" s="340" t="s">
        <v>11</v>
      </c>
      <c r="AX4" s="341"/>
      <c r="AY4" s="341"/>
      <c r="AZ4" s="341"/>
      <c r="BA4" s="341"/>
      <c r="BB4" s="342"/>
      <c r="BC4" s="94"/>
    </row>
    <row r="5" spans="18:59" ht="21" customHeight="1">
      <c r="R5" s="94"/>
      <c r="AE5" s="96"/>
      <c r="AF5" s="96"/>
      <c r="AG5" s="96"/>
      <c r="AH5" s="96"/>
      <c r="AI5" s="96"/>
      <c r="AJ5" s="96"/>
      <c r="AK5" s="96"/>
      <c r="AL5" s="96"/>
      <c r="AM5" s="96"/>
      <c r="AO5" s="97" t="s">
        <v>425</v>
      </c>
      <c r="AW5" s="343" t="s">
        <v>124</v>
      </c>
      <c r="AX5" s="344"/>
      <c r="AY5" s="344"/>
      <c r="AZ5" s="344"/>
      <c r="BA5" s="344"/>
      <c r="BB5" s="345"/>
      <c r="BC5" s="94"/>
      <c r="BF5" s="94"/>
      <c r="BG5" s="94"/>
    </row>
    <row r="6" spans="13:55" ht="21" customHeight="1">
      <c r="M6" s="65" t="s">
        <v>125</v>
      </c>
      <c r="N6" s="301" t="s">
        <v>427</v>
      </c>
      <c r="O6" s="301"/>
      <c r="P6" s="301"/>
      <c r="Q6" s="301"/>
      <c r="R6" s="301"/>
      <c r="S6" s="301"/>
      <c r="T6" s="63">
        <v>20</v>
      </c>
      <c r="U6" s="62">
        <v>19</v>
      </c>
      <c r="V6" s="63" t="s">
        <v>215</v>
      </c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O6" s="96" t="s">
        <v>207</v>
      </c>
      <c r="AW6" s="319" t="s">
        <v>413</v>
      </c>
      <c r="AX6" s="320"/>
      <c r="AY6" s="320" t="s">
        <v>428</v>
      </c>
      <c r="AZ6" s="320"/>
      <c r="BA6" s="320" t="s">
        <v>429</v>
      </c>
      <c r="BB6" s="331"/>
      <c r="BC6" s="94"/>
    </row>
    <row r="7" spans="1:55" ht="29.25" customHeight="1">
      <c r="A7" s="96" t="s">
        <v>203</v>
      </c>
      <c r="C7" s="98"/>
      <c r="D7" s="99"/>
      <c r="E7" s="99"/>
      <c r="F7" s="100" t="s">
        <v>410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O7" s="209" t="s">
        <v>204</v>
      </c>
      <c r="AP7" s="209"/>
      <c r="AQ7" s="209"/>
      <c r="AR7" s="209"/>
      <c r="AS7" s="209"/>
      <c r="AT7" s="209"/>
      <c r="AW7" s="319" t="s">
        <v>328</v>
      </c>
      <c r="AX7" s="320"/>
      <c r="AY7" s="320"/>
      <c r="AZ7" s="320"/>
      <c r="BA7" s="320"/>
      <c r="BB7" s="331"/>
      <c r="BC7" s="94"/>
    </row>
    <row r="8" spans="1:55" ht="24.75" customHeight="1">
      <c r="A8" s="101" t="s">
        <v>205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99"/>
      <c r="AG8" s="99"/>
      <c r="AH8" s="99"/>
      <c r="AI8" s="99"/>
      <c r="AJ8" s="99"/>
      <c r="AK8" s="99"/>
      <c r="AL8" s="99"/>
      <c r="AM8" s="99"/>
      <c r="AO8" s="209" t="s">
        <v>208</v>
      </c>
      <c r="AP8" s="209"/>
      <c r="AQ8" s="209"/>
      <c r="AR8" s="209"/>
      <c r="AS8" s="209"/>
      <c r="AT8" s="209"/>
      <c r="AW8" s="319" t="s">
        <v>329</v>
      </c>
      <c r="AX8" s="320"/>
      <c r="AY8" s="320"/>
      <c r="AZ8" s="320"/>
      <c r="BA8" s="320"/>
      <c r="BB8" s="331"/>
      <c r="BC8" s="94"/>
    </row>
    <row r="9" spans="1:56" ht="27" customHeight="1">
      <c r="A9" s="253" t="s">
        <v>255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99"/>
      <c r="M9" s="62"/>
      <c r="N9" s="99" t="s">
        <v>331</v>
      </c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O9" s="209" t="s">
        <v>426</v>
      </c>
      <c r="AP9" s="209"/>
      <c r="AQ9" s="209"/>
      <c r="AR9" s="209"/>
      <c r="AS9" s="209"/>
      <c r="AT9" s="209"/>
      <c r="AW9" s="319" t="s">
        <v>403</v>
      </c>
      <c r="AX9" s="320"/>
      <c r="AY9" s="320"/>
      <c r="AZ9" s="320"/>
      <c r="BA9" s="320"/>
      <c r="BB9" s="331"/>
      <c r="BC9" s="94"/>
      <c r="BD9" s="94"/>
    </row>
    <row r="10" spans="1:55" ht="24" customHeight="1">
      <c r="A10" s="96" t="s">
        <v>206</v>
      </c>
      <c r="R10" s="93"/>
      <c r="S10" s="99" t="s">
        <v>405</v>
      </c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O10" s="209" t="s">
        <v>335</v>
      </c>
      <c r="AP10" s="209"/>
      <c r="AQ10" s="209"/>
      <c r="AR10" s="209"/>
      <c r="AS10" s="209"/>
      <c r="AT10" s="209"/>
      <c r="AW10" s="319" t="s">
        <v>404</v>
      </c>
      <c r="AX10" s="320"/>
      <c r="AY10" s="320"/>
      <c r="AZ10" s="320" t="s">
        <v>330</v>
      </c>
      <c r="BA10" s="320"/>
      <c r="BB10" s="331"/>
      <c r="BC10" s="94"/>
    </row>
    <row r="11" spans="1:55" ht="24.75" customHeight="1" thickBot="1">
      <c r="A11" s="101" t="s">
        <v>339</v>
      </c>
      <c r="B11" s="101"/>
      <c r="C11" s="101"/>
      <c r="D11" s="101"/>
      <c r="E11" s="101"/>
      <c r="F11" s="101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62"/>
      <c r="AG11" s="62"/>
      <c r="AH11" s="62"/>
      <c r="AI11" s="62"/>
      <c r="AJ11" s="62"/>
      <c r="AK11" s="62"/>
      <c r="AL11" s="62"/>
      <c r="AO11" s="209" t="s">
        <v>210</v>
      </c>
      <c r="AP11" s="209"/>
      <c r="AQ11" s="209"/>
      <c r="AR11" s="209"/>
      <c r="AS11" s="209"/>
      <c r="AT11" s="209"/>
      <c r="AW11" s="306">
        <v>384</v>
      </c>
      <c r="AX11" s="277"/>
      <c r="AY11" s="277"/>
      <c r="AZ11" s="277"/>
      <c r="BA11" s="277"/>
      <c r="BB11" s="278"/>
      <c r="BC11" s="94"/>
    </row>
    <row r="12" spans="1:39" ht="26.25" customHeight="1">
      <c r="A12" s="96" t="s">
        <v>337</v>
      </c>
      <c r="B12" s="96"/>
      <c r="C12" s="96"/>
      <c r="D12" s="96"/>
      <c r="E12" s="96"/>
      <c r="F12" s="96"/>
      <c r="G12" s="94"/>
      <c r="H12" s="94"/>
      <c r="I12" s="94"/>
      <c r="J12" s="62"/>
      <c r="K12" s="62" t="s">
        <v>338</v>
      </c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ht="8.25" customHeight="1">
      <c r="A13" s="96"/>
      <c r="B13" s="96"/>
      <c r="C13" s="96"/>
      <c r="D13" s="96"/>
      <c r="E13" s="96"/>
      <c r="F13" s="96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62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</row>
    <row r="14" spans="1:39" ht="26.25" customHeight="1">
      <c r="A14" s="96" t="s">
        <v>415</v>
      </c>
      <c r="B14" s="96"/>
      <c r="C14" s="96"/>
      <c r="D14" s="96"/>
      <c r="E14" s="96"/>
      <c r="F14" s="96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172" t="s">
        <v>74</v>
      </c>
      <c r="R14" s="94" t="s">
        <v>416</v>
      </c>
      <c r="S14" s="94"/>
      <c r="T14" s="173"/>
      <c r="U14" s="94" t="s">
        <v>417</v>
      </c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</row>
    <row r="15" spans="1:39" ht="26.25" customHeight="1">
      <c r="A15" s="96" t="s">
        <v>418</v>
      </c>
      <c r="B15" s="96"/>
      <c r="C15" s="96"/>
      <c r="D15" s="96"/>
      <c r="E15" s="96"/>
      <c r="F15" s="96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</row>
    <row r="16" spans="1:39" ht="26.25" customHeight="1">
      <c r="A16" s="96" t="s">
        <v>419</v>
      </c>
      <c r="B16" s="96"/>
      <c r="C16" s="96"/>
      <c r="D16" s="96"/>
      <c r="E16" s="96"/>
      <c r="F16" s="96"/>
      <c r="G16" s="94"/>
      <c r="H16" s="94"/>
      <c r="I16" s="94"/>
      <c r="J16" s="94"/>
      <c r="K16" s="174" t="s">
        <v>435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</row>
    <row r="17" ht="18.75" customHeight="1" thickBot="1">
      <c r="A17" s="71" t="s">
        <v>420</v>
      </c>
    </row>
    <row r="18" spans="1:55" ht="15" customHeight="1">
      <c r="A18" s="71" t="s">
        <v>205</v>
      </c>
      <c r="AD18" s="101"/>
      <c r="AE18" s="101"/>
      <c r="AF18" s="101"/>
      <c r="AG18" s="101"/>
      <c r="AH18" s="101"/>
      <c r="AI18" s="101"/>
      <c r="AJ18" s="101"/>
      <c r="AL18" s="101"/>
      <c r="AW18" s="334"/>
      <c r="AX18" s="335"/>
      <c r="AY18" s="335"/>
      <c r="AZ18" s="335"/>
      <c r="BA18" s="335"/>
      <c r="BB18" s="336"/>
      <c r="BC18" s="94"/>
    </row>
    <row r="19" spans="1:55" ht="15" customHeight="1" thickBot="1">
      <c r="A19" s="71" t="s">
        <v>423</v>
      </c>
      <c r="AD19" s="101"/>
      <c r="AE19" s="101"/>
      <c r="AF19" s="101"/>
      <c r="AG19" s="101"/>
      <c r="AH19" s="101"/>
      <c r="AI19" s="101"/>
      <c r="AJ19" s="101"/>
      <c r="AL19" s="101"/>
      <c r="AT19" s="63" t="s">
        <v>208</v>
      </c>
      <c r="AW19" s="337" t="s">
        <v>430</v>
      </c>
      <c r="AX19" s="338"/>
      <c r="AY19" s="338"/>
      <c r="AZ19" s="338"/>
      <c r="BA19" s="338"/>
      <c r="BB19" s="339"/>
      <c r="BC19" s="94"/>
    </row>
    <row r="20" spans="1:55" ht="15" customHeight="1">
      <c r="A20" s="71" t="s">
        <v>424</v>
      </c>
      <c r="AD20" s="101"/>
      <c r="AE20" s="101"/>
      <c r="AF20" s="101"/>
      <c r="AG20" s="101"/>
      <c r="AH20" s="101"/>
      <c r="AI20" s="101"/>
      <c r="AJ20" s="101"/>
      <c r="AL20" s="101"/>
      <c r="AT20" s="63" t="s">
        <v>421</v>
      </c>
      <c r="AW20" s="334" t="s">
        <v>436</v>
      </c>
      <c r="AX20" s="335"/>
      <c r="AY20" s="335"/>
      <c r="AZ20" s="335"/>
      <c r="BA20" s="335"/>
      <c r="BB20" s="336"/>
      <c r="BC20" s="94"/>
    </row>
    <row r="21" spans="1:55" ht="15" customHeight="1" thickBot="1">
      <c r="A21" s="71" t="s">
        <v>423</v>
      </c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T21" s="63" t="s">
        <v>422</v>
      </c>
      <c r="AW21" s="337"/>
      <c r="AX21" s="338"/>
      <c r="AY21" s="338"/>
      <c r="AZ21" s="338"/>
      <c r="BA21" s="338"/>
      <c r="BB21" s="339"/>
      <c r="BC21" s="94"/>
    </row>
    <row r="22" ht="12" customHeight="1" thickBot="1"/>
    <row r="23" spans="1:55" ht="44.25" customHeight="1">
      <c r="A23" s="103" t="s">
        <v>334</v>
      </c>
      <c r="B23" s="221" t="s">
        <v>127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3"/>
      <c r="AA23" s="279" t="s">
        <v>39</v>
      </c>
      <c r="AB23" s="279"/>
      <c r="AC23" s="279"/>
      <c r="AD23" s="279" t="s">
        <v>431</v>
      </c>
      <c r="AE23" s="279"/>
      <c r="AF23" s="279"/>
      <c r="AG23" s="279"/>
      <c r="AH23" s="279"/>
      <c r="AI23" s="279"/>
      <c r="AJ23" s="279"/>
      <c r="AK23" s="279"/>
      <c r="AL23" s="279"/>
      <c r="AM23" s="279" t="s">
        <v>412</v>
      </c>
      <c r="AN23" s="279"/>
      <c r="AO23" s="279"/>
      <c r="AP23" s="279"/>
      <c r="AQ23" s="279"/>
      <c r="AR23" s="279"/>
      <c r="AS23" s="279"/>
      <c r="AT23" s="279"/>
      <c r="AU23" s="279" t="s">
        <v>408</v>
      </c>
      <c r="AV23" s="279"/>
      <c r="AW23" s="279"/>
      <c r="AX23" s="279"/>
      <c r="AY23" s="279"/>
      <c r="AZ23" s="279"/>
      <c r="BA23" s="279"/>
      <c r="BB23" s="280"/>
      <c r="BC23" s="102"/>
    </row>
    <row r="24" spans="1:55" ht="12" customHeight="1" thickBot="1">
      <c r="A24" s="104">
        <v>1</v>
      </c>
      <c r="B24" s="224">
        <v>2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6"/>
      <c r="AA24" s="277">
        <v>3</v>
      </c>
      <c r="AB24" s="277"/>
      <c r="AC24" s="277"/>
      <c r="AD24" s="277">
        <v>4</v>
      </c>
      <c r="AE24" s="277"/>
      <c r="AF24" s="277"/>
      <c r="AG24" s="277"/>
      <c r="AH24" s="277"/>
      <c r="AI24" s="277"/>
      <c r="AJ24" s="277"/>
      <c r="AK24" s="277"/>
      <c r="AL24" s="277"/>
      <c r="AM24" s="277">
        <v>5</v>
      </c>
      <c r="AN24" s="277"/>
      <c r="AO24" s="277"/>
      <c r="AP24" s="277"/>
      <c r="AQ24" s="277"/>
      <c r="AR24" s="277"/>
      <c r="AS24" s="277"/>
      <c r="AT24" s="277"/>
      <c r="AU24" s="277">
        <v>6</v>
      </c>
      <c r="AV24" s="277"/>
      <c r="AW24" s="277"/>
      <c r="AX24" s="277"/>
      <c r="AY24" s="277"/>
      <c r="AZ24" s="277"/>
      <c r="BA24" s="277"/>
      <c r="BB24" s="278"/>
      <c r="BC24" s="102"/>
    </row>
    <row r="25" spans="1:55" ht="18.75" customHeight="1">
      <c r="A25" s="105"/>
      <c r="B25" s="212" t="s">
        <v>218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3"/>
      <c r="AA25" s="348"/>
      <c r="AB25" s="349"/>
      <c r="AC25" s="349"/>
      <c r="AD25" s="330"/>
      <c r="AE25" s="304"/>
      <c r="AF25" s="304"/>
      <c r="AG25" s="304"/>
      <c r="AH25" s="304"/>
      <c r="AI25" s="304"/>
      <c r="AJ25" s="304"/>
      <c r="AK25" s="304"/>
      <c r="AL25" s="305"/>
      <c r="AM25" s="303"/>
      <c r="AN25" s="304"/>
      <c r="AO25" s="304"/>
      <c r="AP25" s="304"/>
      <c r="AQ25" s="304"/>
      <c r="AR25" s="304"/>
      <c r="AS25" s="304"/>
      <c r="AT25" s="304"/>
      <c r="AU25" s="303"/>
      <c r="AV25" s="304"/>
      <c r="AW25" s="304"/>
      <c r="AX25" s="304"/>
      <c r="AY25" s="304"/>
      <c r="AZ25" s="304"/>
      <c r="BA25" s="304"/>
      <c r="BB25" s="333"/>
      <c r="BC25" s="102"/>
    </row>
    <row r="26" spans="1:55" ht="21.75" customHeight="1">
      <c r="A26" s="106" t="s">
        <v>353</v>
      </c>
      <c r="B26" s="175" t="s">
        <v>306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6"/>
      <c r="AA26" s="350">
        <v>1110</v>
      </c>
      <c r="AB26" s="351"/>
      <c r="AC26" s="352"/>
      <c r="AD26" s="346">
        <v>0</v>
      </c>
      <c r="AE26" s="327"/>
      <c r="AF26" s="327"/>
      <c r="AG26" s="327"/>
      <c r="AH26" s="327"/>
      <c r="AI26" s="327"/>
      <c r="AJ26" s="327"/>
      <c r="AK26" s="327"/>
      <c r="AL26" s="347"/>
      <c r="AM26" s="326">
        <v>0</v>
      </c>
      <c r="AN26" s="327"/>
      <c r="AO26" s="327"/>
      <c r="AP26" s="327"/>
      <c r="AQ26" s="327"/>
      <c r="AR26" s="327"/>
      <c r="AS26" s="327"/>
      <c r="AT26" s="327"/>
      <c r="AU26" s="326">
        <v>0</v>
      </c>
      <c r="AV26" s="327"/>
      <c r="AW26" s="327"/>
      <c r="AX26" s="327"/>
      <c r="AY26" s="327"/>
      <c r="AZ26" s="327"/>
      <c r="BA26" s="327"/>
      <c r="BB26" s="332"/>
      <c r="BC26" s="102"/>
    </row>
    <row r="27" spans="1:56" ht="14.25" customHeight="1">
      <c r="A27" s="108"/>
      <c r="B27" s="328" t="s">
        <v>341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9"/>
      <c r="AA27" s="203">
        <v>1111</v>
      </c>
      <c r="AB27" s="204"/>
      <c r="AC27" s="205"/>
      <c r="AD27" s="322">
        <v>0</v>
      </c>
      <c r="AE27" s="182"/>
      <c r="AF27" s="182"/>
      <c r="AG27" s="182"/>
      <c r="AH27" s="182"/>
      <c r="AI27" s="182"/>
      <c r="AJ27" s="182"/>
      <c r="AK27" s="182"/>
      <c r="AL27" s="182"/>
      <c r="AM27" s="208">
        <v>0</v>
      </c>
      <c r="AN27" s="208"/>
      <c r="AO27" s="208"/>
      <c r="AP27" s="208"/>
      <c r="AQ27" s="208"/>
      <c r="AR27" s="208"/>
      <c r="AS27" s="208"/>
      <c r="AT27" s="208"/>
      <c r="AU27" s="208">
        <v>0</v>
      </c>
      <c r="AV27" s="208"/>
      <c r="AW27" s="208"/>
      <c r="AX27" s="208"/>
      <c r="AY27" s="208"/>
      <c r="AZ27" s="208"/>
      <c r="BA27" s="208"/>
      <c r="BB27" s="287"/>
      <c r="BC27" s="102"/>
      <c r="BD27" s="94"/>
    </row>
    <row r="28" spans="1:56" ht="25.5" customHeight="1">
      <c r="A28" s="106" t="s">
        <v>353</v>
      </c>
      <c r="B28" s="216" t="s">
        <v>332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7"/>
      <c r="AA28" s="243"/>
      <c r="AB28" s="204"/>
      <c r="AC28" s="205"/>
      <c r="AD28" s="322"/>
      <c r="AE28" s="182"/>
      <c r="AF28" s="182"/>
      <c r="AG28" s="182"/>
      <c r="AH28" s="182"/>
      <c r="AI28" s="182"/>
      <c r="AJ28" s="182"/>
      <c r="AK28" s="182"/>
      <c r="AL28" s="182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87"/>
      <c r="BC28" s="102"/>
      <c r="BD28" s="94"/>
    </row>
    <row r="29" spans="1:55" ht="19.5" customHeight="1">
      <c r="A29" s="106" t="s">
        <v>354</v>
      </c>
      <c r="B29" s="179" t="s">
        <v>217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80"/>
      <c r="AA29" s="203">
        <v>1120</v>
      </c>
      <c r="AB29" s="204"/>
      <c r="AC29" s="205"/>
      <c r="AD29" s="322">
        <v>0</v>
      </c>
      <c r="AE29" s="182"/>
      <c r="AF29" s="182"/>
      <c r="AG29" s="182"/>
      <c r="AH29" s="182"/>
      <c r="AI29" s="182"/>
      <c r="AJ29" s="182"/>
      <c r="AK29" s="182"/>
      <c r="AL29" s="182"/>
      <c r="AM29" s="182">
        <v>0</v>
      </c>
      <c r="AN29" s="182"/>
      <c r="AO29" s="182"/>
      <c r="AP29" s="182"/>
      <c r="AQ29" s="182"/>
      <c r="AR29" s="182"/>
      <c r="AS29" s="182"/>
      <c r="AT29" s="182"/>
      <c r="AU29" s="182">
        <v>0</v>
      </c>
      <c r="AV29" s="182"/>
      <c r="AW29" s="182"/>
      <c r="AX29" s="182"/>
      <c r="AY29" s="182"/>
      <c r="AZ29" s="182"/>
      <c r="BA29" s="182"/>
      <c r="BB29" s="207"/>
      <c r="BC29" s="102"/>
    </row>
    <row r="30" spans="1:55" ht="19.5" customHeight="1">
      <c r="A30" s="106" t="s">
        <v>378</v>
      </c>
      <c r="B30" s="179" t="s">
        <v>373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80"/>
      <c r="AA30" s="203">
        <v>1130</v>
      </c>
      <c r="AB30" s="204"/>
      <c r="AC30" s="205"/>
      <c r="AD30" s="322">
        <v>0</v>
      </c>
      <c r="AE30" s="182"/>
      <c r="AF30" s="182"/>
      <c r="AG30" s="182"/>
      <c r="AH30" s="182"/>
      <c r="AI30" s="182"/>
      <c r="AJ30" s="182"/>
      <c r="AK30" s="182"/>
      <c r="AL30" s="182"/>
      <c r="AM30" s="182">
        <v>0</v>
      </c>
      <c r="AN30" s="182"/>
      <c r="AO30" s="182"/>
      <c r="AP30" s="182"/>
      <c r="AQ30" s="182"/>
      <c r="AR30" s="182"/>
      <c r="AS30" s="182"/>
      <c r="AT30" s="182"/>
      <c r="AU30" s="182">
        <v>0</v>
      </c>
      <c r="AV30" s="182"/>
      <c r="AW30" s="182"/>
      <c r="AX30" s="182"/>
      <c r="AY30" s="182"/>
      <c r="AZ30" s="182"/>
      <c r="BA30" s="182"/>
      <c r="BB30" s="207"/>
      <c r="BC30" s="102"/>
    </row>
    <row r="31" spans="1:55" ht="19.5" customHeight="1">
      <c r="A31" s="106" t="s">
        <v>378</v>
      </c>
      <c r="B31" s="179" t="s">
        <v>374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  <c r="AA31" s="203">
        <v>1140</v>
      </c>
      <c r="AB31" s="204"/>
      <c r="AC31" s="205"/>
      <c r="AD31" s="322">
        <v>0</v>
      </c>
      <c r="AE31" s="182"/>
      <c r="AF31" s="182"/>
      <c r="AG31" s="182"/>
      <c r="AH31" s="182"/>
      <c r="AI31" s="182"/>
      <c r="AJ31" s="182"/>
      <c r="AK31" s="182"/>
      <c r="AL31" s="182"/>
      <c r="AM31" s="182">
        <v>0</v>
      </c>
      <c r="AN31" s="182"/>
      <c r="AO31" s="182"/>
      <c r="AP31" s="182"/>
      <c r="AQ31" s="182"/>
      <c r="AR31" s="182"/>
      <c r="AS31" s="182"/>
      <c r="AT31" s="182"/>
      <c r="AU31" s="182">
        <v>0</v>
      </c>
      <c r="AV31" s="182"/>
      <c r="AW31" s="182"/>
      <c r="AX31" s="182"/>
      <c r="AY31" s="182"/>
      <c r="AZ31" s="182"/>
      <c r="BA31" s="182"/>
      <c r="BB31" s="207"/>
      <c r="BC31" s="102"/>
    </row>
    <row r="32" spans="1:58" ht="22.5" customHeight="1">
      <c r="A32" s="106" t="s">
        <v>382</v>
      </c>
      <c r="B32" s="175" t="s">
        <v>325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6"/>
      <c r="AA32" s="203">
        <v>1150</v>
      </c>
      <c r="AB32" s="204"/>
      <c r="AC32" s="205"/>
      <c r="AD32" s="322">
        <f>SUM(AD33:AL36)</f>
        <v>3045329</v>
      </c>
      <c r="AE32" s="182"/>
      <c r="AF32" s="182"/>
      <c r="AG32" s="182"/>
      <c r="AH32" s="182"/>
      <c r="AI32" s="182"/>
      <c r="AJ32" s="182"/>
      <c r="AK32" s="182"/>
      <c r="AL32" s="182"/>
      <c r="AM32" s="182">
        <v>1517052</v>
      </c>
      <c r="AN32" s="182"/>
      <c r="AO32" s="182"/>
      <c r="AP32" s="182"/>
      <c r="AQ32" s="182"/>
      <c r="AR32" s="182"/>
      <c r="AS32" s="182"/>
      <c r="AT32" s="182"/>
      <c r="AU32" s="182">
        <v>1222739</v>
      </c>
      <c r="AV32" s="182"/>
      <c r="AW32" s="182"/>
      <c r="AX32" s="182"/>
      <c r="AY32" s="182"/>
      <c r="AZ32" s="182"/>
      <c r="BA32" s="182"/>
      <c r="BB32" s="207"/>
      <c r="BC32" s="102"/>
      <c r="BE32" s="94"/>
      <c r="BF32" s="94"/>
    </row>
    <row r="33" spans="1:55" ht="15.75" customHeight="1">
      <c r="A33" s="109"/>
      <c r="B33" s="94"/>
      <c r="C33" s="93" t="s">
        <v>211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6"/>
      <c r="Q33" s="86"/>
      <c r="R33" s="89"/>
      <c r="S33" s="89"/>
      <c r="T33" s="89"/>
      <c r="U33" s="89"/>
      <c r="V33" s="89"/>
      <c r="W33" s="89"/>
      <c r="X33" s="89"/>
      <c r="Y33" s="89"/>
      <c r="Z33" s="89"/>
      <c r="AA33" s="203">
        <v>1151</v>
      </c>
      <c r="AB33" s="204"/>
      <c r="AC33" s="205"/>
      <c r="AD33" s="322">
        <v>8565</v>
      </c>
      <c r="AE33" s="182"/>
      <c r="AF33" s="182"/>
      <c r="AG33" s="182"/>
      <c r="AH33" s="182"/>
      <c r="AI33" s="182"/>
      <c r="AJ33" s="182"/>
      <c r="AK33" s="182"/>
      <c r="AL33" s="182"/>
      <c r="AM33" s="182">
        <v>8565</v>
      </c>
      <c r="AN33" s="182"/>
      <c r="AO33" s="182"/>
      <c r="AP33" s="182"/>
      <c r="AQ33" s="182"/>
      <c r="AR33" s="182"/>
      <c r="AS33" s="182"/>
      <c r="AT33" s="182"/>
      <c r="AU33" s="182">
        <v>8565</v>
      </c>
      <c r="AV33" s="182"/>
      <c r="AW33" s="182"/>
      <c r="AX33" s="182"/>
      <c r="AY33" s="182"/>
      <c r="AZ33" s="182"/>
      <c r="BA33" s="182"/>
      <c r="BB33" s="182"/>
      <c r="BC33" s="102"/>
    </row>
    <row r="34" spans="1:55" ht="17.25" customHeight="1">
      <c r="A34" s="106" t="s">
        <v>355</v>
      </c>
      <c r="B34" s="93"/>
      <c r="C34" s="110" t="s">
        <v>326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1"/>
      <c r="AA34" s="203"/>
      <c r="AB34" s="204"/>
      <c r="AC34" s="205"/>
      <c r="AD34" s="32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02"/>
    </row>
    <row r="35" spans="1:55" ht="19.5" customHeight="1">
      <c r="A35" s="106" t="s">
        <v>355</v>
      </c>
      <c r="B35" s="93"/>
      <c r="C35" s="110" t="s">
        <v>327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203">
        <v>1152</v>
      </c>
      <c r="AB35" s="204"/>
      <c r="AC35" s="205"/>
      <c r="AD35" s="322">
        <v>1836190</v>
      </c>
      <c r="AE35" s="182"/>
      <c r="AF35" s="182"/>
      <c r="AG35" s="182"/>
      <c r="AH35" s="182"/>
      <c r="AI35" s="182"/>
      <c r="AJ35" s="182"/>
      <c r="AK35" s="182"/>
      <c r="AL35" s="182"/>
      <c r="AM35" s="182">
        <v>787821</v>
      </c>
      <c r="AN35" s="182"/>
      <c r="AO35" s="182"/>
      <c r="AP35" s="182"/>
      <c r="AQ35" s="182"/>
      <c r="AR35" s="182"/>
      <c r="AS35" s="182"/>
      <c r="AT35" s="182"/>
      <c r="AU35" s="182">
        <v>665679</v>
      </c>
      <c r="AV35" s="182"/>
      <c r="AW35" s="182"/>
      <c r="AX35" s="182"/>
      <c r="AY35" s="182"/>
      <c r="AZ35" s="182"/>
      <c r="BA35" s="182"/>
      <c r="BB35" s="182"/>
      <c r="BC35" s="102"/>
    </row>
    <row r="36" spans="1:55" ht="19.5" customHeight="1">
      <c r="A36" s="106" t="s">
        <v>356</v>
      </c>
      <c r="B36" s="93"/>
      <c r="C36" s="113" t="s">
        <v>294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203">
        <v>1153</v>
      </c>
      <c r="AB36" s="204"/>
      <c r="AC36" s="205"/>
      <c r="AD36" s="322">
        <f>AD37+AD38+AD39+AD40+AD41</f>
        <v>1200574</v>
      </c>
      <c r="AE36" s="182"/>
      <c r="AF36" s="182"/>
      <c r="AG36" s="182"/>
      <c r="AH36" s="182"/>
      <c r="AI36" s="182"/>
      <c r="AJ36" s="182"/>
      <c r="AK36" s="182"/>
      <c r="AL36" s="182"/>
      <c r="AM36" s="182">
        <v>720666</v>
      </c>
      <c r="AN36" s="182"/>
      <c r="AO36" s="182"/>
      <c r="AP36" s="182"/>
      <c r="AQ36" s="182"/>
      <c r="AR36" s="182"/>
      <c r="AS36" s="182"/>
      <c r="AT36" s="182"/>
      <c r="AU36" s="182">
        <v>548495</v>
      </c>
      <c r="AV36" s="182"/>
      <c r="AW36" s="182"/>
      <c r="AX36" s="182"/>
      <c r="AY36" s="182"/>
      <c r="AZ36" s="182"/>
      <c r="BA36" s="182"/>
      <c r="BB36" s="182"/>
      <c r="BC36" s="102"/>
    </row>
    <row r="37" spans="1:58" ht="27.75" customHeight="1">
      <c r="A37" s="106" t="s">
        <v>356</v>
      </c>
      <c r="B37" s="93"/>
      <c r="C37" s="210" t="s">
        <v>333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1"/>
      <c r="AA37" s="203">
        <v>1154</v>
      </c>
      <c r="AB37" s="204"/>
      <c r="AC37" s="205"/>
      <c r="AD37" s="322">
        <v>638691</v>
      </c>
      <c r="AE37" s="182"/>
      <c r="AF37" s="182"/>
      <c r="AG37" s="182"/>
      <c r="AH37" s="182"/>
      <c r="AI37" s="182"/>
      <c r="AJ37" s="182"/>
      <c r="AK37" s="182"/>
      <c r="AL37" s="182"/>
      <c r="AM37" s="182">
        <v>234442</v>
      </c>
      <c r="AN37" s="182"/>
      <c r="AO37" s="182"/>
      <c r="AP37" s="182"/>
      <c r="AQ37" s="182"/>
      <c r="AR37" s="182"/>
      <c r="AS37" s="182"/>
      <c r="AT37" s="182"/>
      <c r="AU37" s="182">
        <v>112714</v>
      </c>
      <c r="AV37" s="182"/>
      <c r="AW37" s="182"/>
      <c r="AX37" s="182"/>
      <c r="AY37" s="182"/>
      <c r="AZ37" s="182"/>
      <c r="BA37" s="182"/>
      <c r="BB37" s="182"/>
      <c r="BC37" s="102"/>
      <c r="BF37" s="94"/>
    </row>
    <row r="38" spans="1:58" ht="19.5" customHeight="1">
      <c r="A38" s="106" t="s">
        <v>356</v>
      </c>
      <c r="B38" s="93"/>
      <c r="C38" s="113" t="s">
        <v>307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203">
        <v>1155</v>
      </c>
      <c r="AB38" s="204"/>
      <c r="AC38" s="205"/>
      <c r="AD38" s="322">
        <v>448970</v>
      </c>
      <c r="AE38" s="182"/>
      <c r="AF38" s="182"/>
      <c r="AG38" s="182"/>
      <c r="AH38" s="182"/>
      <c r="AI38" s="182"/>
      <c r="AJ38" s="182"/>
      <c r="AK38" s="182"/>
      <c r="AL38" s="182"/>
      <c r="AM38" s="182">
        <v>425393</v>
      </c>
      <c r="AN38" s="182"/>
      <c r="AO38" s="182"/>
      <c r="AP38" s="182"/>
      <c r="AQ38" s="182"/>
      <c r="AR38" s="182"/>
      <c r="AS38" s="182"/>
      <c r="AT38" s="182"/>
      <c r="AU38" s="182">
        <v>425393</v>
      </c>
      <c r="AV38" s="182"/>
      <c r="AW38" s="182"/>
      <c r="AX38" s="182"/>
      <c r="AY38" s="182"/>
      <c r="AZ38" s="182"/>
      <c r="BA38" s="182"/>
      <c r="BB38" s="182"/>
      <c r="BC38" s="102"/>
      <c r="BF38" s="94"/>
    </row>
    <row r="39" spans="1:55" ht="19.5" customHeight="1">
      <c r="A39" s="106" t="s">
        <v>356</v>
      </c>
      <c r="B39" s="93"/>
      <c r="C39" s="114" t="s">
        <v>308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203">
        <v>1156</v>
      </c>
      <c r="AB39" s="204"/>
      <c r="AC39" s="205"/>
      <c r="AD39" s="322">
        <v>2403</v>
      </c>
      <c r="AE39" s="182"/>
      <c r="AF39" s="182"/>
      <c r="AG39" s="182"/>
      <c r="AH39" s="182"/>
      <c r="AI39" s="182"/>
      <c r="AJ39" s="182"/>
      <c r="AK39" s="182"/>
      <c r="AL39" s="182"/>
      <c r="AM39" s="182">
        <v>3943</v>
      </c>
      <c r="AN39" s="182"/>
      <c r="AO39" s="182"/>
      <c r="AP39" s="182"/>
      <c r="AQ39" s="182"/>
      <c r="AR39" s="182"/>
      <c r="AS39" s="182"/>
      <c r="AT39" s="182"/>
      <c r="AU39" s="182">
        <v>4789</v>
      </c>
      <c r="AV39" s="182"/>
      <c r="AW39" s="182"/>
      <c r="AX39" s="182"/>
      <c r="AY39" s="182"/>
      <c r="AZ39" s="182"/>
      <c r="BA39" s="182"/>
      <c r="BB39" s="182"/>
      <c r="BC39" s="102"/>
    </row>
    <row r="40" spans="1:55" ht="18" customHeight="1">
      <c r="A40" s="106" t="s">
        <v>356</v>
      </c>
      <c r="B40" s="93"/>
      <c r="C40" s="114" t="s">
        <v>112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203">
        <v>1157</v>
      </c>
      <c r="AB40" s="204"/>
      <c r="AC40" s="205"/>
      <c r="AD40" s="322">
        <v>95358</v>
      </c>
      <c r="AE40" s="182"/>
      <c r="AF40" s="182"/>
      <c r="AG40" s="182"/>
      <c r="AH40" s="182"/>
      <c r="AI40" s="182"/>
      <c r="AJ40" s="182"/>
      <c r="AK40" s="182"/>
      <c r="AL40" s="182"/>
      <c r="AM40" s="182">
        <v>55351</v>
      </c>
      <c r="AN40" s="182"/>
      <c r="AO40" s="182"/>
      <c r="AP40" s="182"/>
      <c r="AQ40" s="182"/>
      <c r="AR40" s="182"/>
      <c r="AS40" s="182"/>
      <c r="AT40" s="182"/>
      <c r="AU40" s="182">
        <v>5029</v>
      </c>
      <c r="AV40" s="182"/>
      <c r="AW40" s="182"/>
      <c r="AX40" s="182"/>
      <c r="AY40" s="182"/>
      <c r="AZ40" s="182"/>
      <c r="BA40" s="182"/>
      <c r="BB40" s="182"/>
      <c r="BC40" s="102"/>
    </row>
    <row r="41" spans="1:55" ht="18" customHeight="1">
      <c r="A41" s="106" t="s">
        <v>356</v>
      </c>
      <c r="B41" s="93"/>
      <c r="C41" s="113" t="s">
        <v>309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203">
        <v>1158</v>
      </c>
      <c r="AB41" s="204"/>
      <c r="AC41" s="205"/>
      <c r="AD41" s="322">
        <v>15152</v>
      </c>
      <c r="AE41" s="182"/>
      <c r="AF41" s="182"/>
      <c r="AG41" s="182"/>
      <c r="AH41" s="182"/>
      <c r="AI41" s="182"/>
      <c r="AJ41" s="182"/>
      <c r="AK41" s="182"/>
      <c r="AL41" s="182"/>
      <c r="AM41" s="182">
        <v>1537</v>
      </c>
      <c r="AN41" s="182"/>
      <c r="AO41" s="182"/>
      <c r="AP41" s="182"/>
      <c r="AQ41" s="182"/>
      <c r="AR41" s="182"/>
      <c r="AS41" s="182"/>
      <c r="AT41" s="182"/>
      <c r="AU41" s="182">
        <v>570</v>
      </c>
      <c r="AV41" s="182"/>
      <c r="AW41" s="182"/>
      <c r="AX41" s="182"/>
      <c r="AY41" s="182"/>
      <c r="AZ41" s="182"/>
      <c r="BA41" s="182"/>
      <c r="BB41" s="182"/>
      <c r="BC41" s="102"/>
    </row>
    <row r="42" spans="1:55" ht="21.75" customHeight="1">
      <c r="A42" s="106" t="s">
        <v>355</v>
      </c>
      <c r="B42" s="179" t="s">
        <v>310</v>
      </c>
      <c r="C42" s="179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6"/>
      <c r="AA42" s="319" t="s">
        <v>375</v>
      </c>
      <c r="AB42" s="320"/>
      <c r="AC42" s="321"/>
      <c r="AD42" s="322">
        <v>0</v>
      </c>
      <c r="AE42" s="182"/>
      <c r="AF42" s="182"/>
      <c r="AG42" s="182"/>
      <c r="AH42" s="182"/>
      <c r="AI42" s="182"/>
      <c r="AJ42" s="182"/>
      <c r="AK42" s="182"/>
      <c r="AL42" s="182"/>
      <c r="AM42" s="182">
        <v>0</v>
      </c>
      <c r="AN42" s="182"/>
      <c r="AO42" s="182"/>
      <c r="AP42" s="182"/>
      <c r="AQ42" s="182"/>
      <c r="AR42" s="182"/>
      <c r="AS42" s="182"/>
      <c r="AT42" s="182"/>
      <c r="AU42" s="182">
        <v>0</v>
      </c>
      <c r="AV42" s="182"/>
      <c r="AW42" s="182"/>
      <c r="AX42" s="182"/>
      <c r="AY42" s="182"/>
      <c r="AZ42" s="182"/>
      <c r="BA42" s="182"/>
      <c r="BB42" s="207"/>
      <c r="BC42" s="102"/>
    </row>
    <row r="43" spans="1:55" ht="21.75" customHeight="1">
      <c r="A43" s="106" t="s">
        <v>357</v>
      </c>
      <c r="B43" s="177" t="s">
        <v>311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6"/>
      <c r="AA43" s="203">
        <v>1170</v>
      </c>
      <c r="AB43" s="204"/>
      <c r="AC43" s="205"/>
      <c r="AD43" s="322">
        <f>SUM(AD44:AL48)</f>
        <v>252</v>
      </c>
      <c r="AE43" s="182"/>
      <c r="AF43" s="182"/>
      <c r="AG43" s="182"/>
      <c r="AH43" s="182"/>
      <c r="AI43" s="182"/>
      <c r="AJ43" s="182"/>
      <c r="AK43" s="182"/>
      <c r="AL43" s="182"/>
      <c r="AM43" s="182">
        <v>252</v>
      </c>
      <c r="AN43" s="182"/>
      <c r="AO43" s="182"/>
      <c r="AP43" s="182"/>
      <c r="AQ43" s="182"/>
      <c r="AR43" s="182"/>
      <c r="AS43" s="182"/>
      <c r="AT43" s="182"/>
      <c r="AU43" s="182">
        <v>252</v>
      </c>
      <c r="AV43" s="182"/>
      <c r="AW43" s="182"/>
      <c r="AX43" s="182"/>
      <c r="AY43" s="182"/>
      <c r="AZ43" s="182"/>
      <c r="BA43" s="182"/>
      <c r="BB43" s="207"/>
      <c r="BC43" s="102"/>
    </row>
    <row r="44" spans="1:55" ht="19.5" customHeight="1">
      <c r="A44" s="106" t="s">
        <v>357</v>
      </c>
      <c r="B44" s="93"/>
      <c r="C44" s="113" t="s">
        <v>312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203">
        <v>1171</v>
      </c>
      <c r="AB44" s="204"/>
      <c r="AC44" s="205"/>
      <c r="AD44" s="322">
        <v>0</v>
      </c>
      <c r="AE44" s="182"/>
      <c r="AF44" s="182"/>
      <c r="AG44" s="182"/>
      <c r="AH44" s="182"/>
      <c r="AI44" s="182"/>
      <c r="AJ44" s="182"/>
      <c r="AK44" s="182"/>
      <c r="AL44" s="182"/>
      <c r="AM44" s="182">
        <v>0</v>
      </c>
      <c r="AN44" s="182"/>
      <c r="AO44" s="182"/>
      <c r="AP44" s="182"/>
      <c r="AQ44" s="182"/>
      <c r="AR44" s="182"/>
      <c r="AS44" s="182"/>
      <c r="AT44" s="182"/>
      <c r="AU44" s="182">
        <v>0</v>
      </c>
      <c r="AV44" s="182"/>
      <c r="AW44" s="182"/>
      <c r="AX44" s="182"/>
      <c r="AY44" s="182"/>
      <c r="AZ44" s="182"/>
      <c r="BA44" s="182"/>
      <c r="BB44" s="207"/>
      <c r="BC44" s="102"/>
    </row>
    <row r="45" spans="1:55" ht="19.5" customHeight="1">
      <c r="A45" s="106" t="s">
        <v>357</v>
      </c>
      <c r="B45" s="93"/>
      <c r="C45" s="113" t="s">
        <v>313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203">
        <v>1172</v>
      </c>
      <c r="AB45" s="204"/>
      <c r="AC45" s="205"/>
      <c r="AD45" s="322">
        <v>0</v>
      </c>
      <c r="AE45" s="182"/>
      <c r="AF45" s="182"/>
      <c r="AG45" s="182"/>
      <c r="AH45" s="182"/>
      <c r="AI45" s="182"/>
      <c r="AJ45" s="182"/>
      <c r="AK45" s="182"/>
      <c r="AL45" s="182"/>
      <c r="AM45" s="182">
        <v>0</v>
      </c>
      <c r="AN45" s="182"/>
      <c r="AO45" s="182"/>
      <c r="AP45" s="182"/>
      <c r="AQ45" s="182"/>
      <c r="AR45" s="182"/>
      <c r="AS45" s="182"/>
      <c r="AT45" s="182"/>
      <c r="AU45" s="182">
        <v>0</v>
      </c>
      <c r="AV45" s="182"/>
      <c r="AW45" s="182"/>
      <c r="AX45" s="182"/>
      <c r="AY45" s="182"/>
      <c r="AZ45" s="182"/>
      <c r="BA45" s="182"/>
      <c r="BB45" s="207"/>
      <c r="BC45" s="102"/>
    </row>
    <row r="46" spans="1:55" ht="19.5" customHeight="1">
      <c r="A46" s="106" t="s">
        <v>357</v>
      </c>
      <c r="B46" s="93"/>
      <c r="C46" s="113" t="s">
        <v>314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203">
        <v>1173</v>
      </c>
      <c r="AB46" s="204"/>
      <c r="AC46" s="205"/>
      <c r="AD46" s="322">
        <v>1</v>
      </c>
      <c r="AE46" s="182"/>
      <c r="AF46" s="182"/>
      <c r="AG46" s="182"/>
      <c r="AH46" s="182"/>
      <c r="AI46" s="182"/>
      <c r="AJ46" s="182"/>
      <c r="AK46" s="182"/>
      <c r="AL46" s="182"/>
      <c r="AM46" s="182">
        <v>1</v>
      </c>
      <c r="AN46" s="182"/>
      <c r="AO46" s="182"/>
      <c r="AP46" s="182"/>
      <c r="AQ46" s="182"/>
      <c r="AR46" s="182"/>
      <c r="AS46" s="182"/>
      <c r="AT46" s="182"/>
      <c r="AU46" s="182">
        <v>1</v>
      </c>
      <c r="AV46" s="182"/>
      <c r="AW46" s="182"/>
      <c r="AX46" s="182"/>
      <c r="AY46" s="182"/>
      <c r="AZ46" s="182"/>
      <c r="BA46" s="182"/>
      <c r="BB46" s="207"/>
      <c r="BC46" s="102"/>
    </row>
    <row r="47" spans="1:55" ht="19.5" customHeight="1">
      <c r="A47" s="168" t="s">
        <v>397</v>
      </c>
      <c r="B47" s="93"/>
      <c r="C47" s="114" t="s">
        <v>315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203">
        <v>1174</v>
      </c>
      <c r="AB47" s="204"/>
      <c r="AC47" s="205"/>
      <c r="AD47" s="322">
        <v>251</v>
      </c>
      <c r="AE47" s="182"/>
      <c r="AF47" s="182"/>
      <c r="AG47" s="182"/>
      <c r="AH47" s="182"/>
      <c r="AI47" s="182"/>
      <c r="AJ47" s="182"/>
      <c r="AK47" s="182"/>
      <c r="AL47" s="182"/>
      <c r="AM47" s="182">
        <v>251</v>
      </c>
      <c r="AN47" s="182"/>
      <c r="AO47" s="182"/>
      <c r="AP47" s="182"/>
      <c r="AQ47" s="182"/>
      <c r="AR47" s="182"/>
      <c r="AS47" s="182"/>
      <c r="AT47" s="182"/>
      <c r="AU47" s="182">
        <v>251</v>
      </c>
      <c r="AV47" s="182"/>
      <c r="AW47" s="182"/>
      <c r="AX47" s="182"/>
      <c r="AY47" s="182"/>
      <c r="AZ47" s="182"/>
      <c r="BA47" s="182"/>
      <c r="BB47" s="207"/>
      <c r="BC47" s="102"/>
    </row>
    <row r="48" spans="1:55" ht="19.5" customHeight="1">
      <c r="A48" s="106" t="s">
        <v>357</v>
      </c>
      <c r="B48" s="93"/>
      <c r="C48" s="114" t="s">
        <v>316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203">
        <v>1175</v>
      </c>
      <c r="AB48" s="204"/>
      <c r="AC48" s="205"/>
      <c r="AD48" s="322">
        <v>0</v>
      </c>
      <c r="AE48" s="182"/>
      <c r="AF48" s="182"/>
      <c r="AG48" s="182"/>
      <c r="AH48" s="182"/>
      <c r="AI48" s="182"/>
      <c r="AJ48" s="182"/>
      <c r="AK48" s="182"/>
      <c r="AL48" s="182"/>
      <c r="AM48" s="182">
        <v>0</v>
      </c>
      <c r="AN48" s="182"/>
      <c r="AO48" s="182"/>
      <c r="AP48" s="182"/>
      <c r="AQ48" s="182"/>
      <c r="AR48" s="182"/>
      <c r="AS48" s="182"/>
      <c r="AT48" s="182"/>
      <c r="AU48" s="182">
        <v>0</v>
      </c>
      <c r="AV48" s="182"/>
      <c r="AW48" s="182"/>
      <c r="AX48" s="182"/>
      <c r="AY48" s="182"/>
      <c r="AZ48" s="182"/>
      <c r="BA48" s="182"/>
      <c r="BB48" s="207"/>
      <c r="BC48" s="102"/>
    </row>
    <row r="49" spans="1:55" ht="16.5" customHeight="1">
      <c r="A49" s="112"/>
      <c r="B49" s="93"/>
      <c r="C49" s="113" t="s">
        <v>380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203">
        <v>1176</v>
      </c>
      <c r="AB49" s="204"/>
      <c r="AC49" s="205"/>
      <c r="AD49" s="322">
        <v>0</v>
      </c>
      <c r="AE49" s="182"/>
      <c r="AF49" s="182"/>
      <c r="AG49" s="182"/>
      <c r="AH49" s="182"/>
      <c r="AI49" s="182"/>
      <c r="AJ49" s="182"/>
      <c r="AK49" s="182"/>
      <c r="AL49" s="182"/>
      <c r="AM49" s="182">
        <v>0</v>
      </c>
      <c r="AN49" s="182"/>
      <c r="AO49" s="182"/>
      <c r="AP49" s="182"/>
      <c r="AQ49" s="182"/>
      <c r="AR49" s="182"/>
      <c r="AS49" s="182"/>
      <c r="AT49" s="182"/>
      <c r="AU49" s="182">
        <v>0</v>
      </c>
      <c r="AV49" s="182"/>
      <c r="AW49" s="182"/>
      <c r="AX49" s="182"/>
      <c r="AY49" s="182"/>
      <c r="AZ49" s="182"/>
      <c r="BA49" s="182"/>
      <c r="BB49" s="207"/>
      <c r="BC49" s="102"/>
    </row>
    <row r="50" spans="1:58" ht="21.75" customHeight="1">
      <c r="A50" s="106" t="s">
        <v>358</v>
      </c>
      <c r="B50" s="218" t="s">
        <v>317</v>
      </c>
      <c r="C50" s="218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20"/>
      <c r="AA50" s="203">
        <v>1180</v>
      </c>
      <c r="AB50" s="204"/>
      <c r="AC50" s="205"/>
      <c r="AD50" s="322">
        <v>6618</v>
      </c>
      <c r="AE50" s="182"/>
      <c r="AF50" s="182"/>
      <c r="AG50" s="182"/>
      <c r="AH50" s="182"/>
      <c r="AI50" s="182"/>
      <c r="AJ50" s="182"/>
      <c r="AK50" s="182"/>
      <c r="AL50" s="182"/>
      <c r="AM50" s="182">
        <v>5997</v>
      </c>
      <c r="AN50" s="182"/>
      <c r="AO50" s="182"/>
      <c r="AP50" s="182"/>
      <c r="AQ50" s="182"/>
      <c r="AR50" s="182"/>
      <c r="AS50" s="182"/>
      <c r="AT50" s="182"/>
      <c r="AU50" s="182">
        <v>5623</v>
      </c>
      <c r="AV50" s="182"/>
      <c r="AW50" s="182"/>
      <c r="AX50" s="182"/>
      <c r="AY50" s="182"/>
      <c r="AZ50" s="182"/>
      <c r="BA50" s="182"/>
      <c r="BB50" s="182"/>
      <c r="BC50" s="102"/>
      <c r="BD50" s="115">
        <f>AD50-AM50</f>
        <v>621</v>
      </c>
      <c r="BF50" s="115">
        <f>AM50-AD50</f>
        <v>-621</v>
      </c>
    </row>
    <row r="51" spans="1:56" ht="26.25" customHeight="1" thickBot="1">
      <c r="A51" s="116"/>
      <c r="B51" s="261" t="s">
        <v>318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2"/>
      <c r="AA51" s="306">
        <v>1190</v>
      </c>
      <c r="AB51" s="277"/>
      <c r="AC51" s="224"/>
      <c r="AD51" s="353">
        <v>8131</v>
      </c>
      <c r="AE51" s="181"/>
      <c r="AF51" s="181"/>
      <c r="AG51" s="181"/>
      <c r="AH51" s="181"/>
      <c r="AI51" s="181"/>
      <c r="AJ51" s="181"/>
      <c r="AK51" s="181"/>
      <c r="AL51" s="181"/>
      <c r="AM51" s="181">
        <v>7315</v>
      </c>
      <c r="AN51" s="181"/>
      <c r="AO51" s="181"/>
      <c r="AP51" s="181"/>
      <c r="AQ51" s="181"/>
      <c r="AR51" s="181"/>
      <c r="AS51" s="181"/>
      <c r="AT51" s="181"/>
      <c r="AU51" s="181">
        <v>4200</v>
      </c>
      <c r="AV51" s="181"/>
      <c r="AW51" s="181"/>
      <c r="AX51" s="181"/>
      <c r="AY51" s="181"/>
      <c r="AZ51" s="181"/>
      <c r="BA51" s="181"/>
      <c r="BB51" s="181"/>
      <c r="BC51" s="102"/>
      <c r="BD51" s="115"/>
    </row>
    <row r="52" spans="1:55" ht="19.5" customHeight="1" thickBot="1">
      <c r="A52" s="117"/>
      <c r="B52" s="233" t="s">
        <v>319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5"/>
      <c r="AA52" s="296">
        <v>1100</v>
      </c>
      <c r="AB52" s="297"/>
      <c r="AC52" s="297"/>
      <c r="AD52" s="274">
        <f>AD26+AD29+AD32+AD42+AD43+AD50+AD51</f>
        <v>3060330</v>
      </c>
      <c r="AE52" s="275"/>
      <c r="AF52" s="275"/>
      <c r="AG52" s="275"/>
      <c r="AH52" s="275"/>
      <c r="AI52" s="275"/>
      <c r="AJ52" s="275"/>
      <c r="AK52" s="275"/>
      <c r="AL52" s="276"/>
      <c r="AM52" s="323">
        <f>AM26+AM29+AM32+AM42+AM43+AM50+AM51</f>
        <v>1530616</v>
      </c>
      <c r="AN52" s="324"/>
      <c r="AO52" s="324"/>
      <c r="AP52" s="324"/>
      <c r="AQ52" s="324"/>
      <c r="AR52" s="324"/>
      <c r="AS52" s="324"/>
      <c r="AT52" s="325"/>
      <c r="AU52" s="281">
        <f>AU26+AU29+AU32+AU42+AU43+AU50+AU51</f>
        <v>1232814</v>
      </c>
      <c r="AV52" s="282"/>
      <c r="AW52" s="282"/>
      <c r="AX52" s="282"/>
      <c r="AY52" s="282"/>
      <c r="AZ52" s="282"/>
      <c r="BA52" s="282"/>
      <c r="BB52" s="283"/>
      <c r="BC52" s="102"/>
    </row>
    <row r="53" spans="2:46" ht="19.5" customHeight="1">
      <c r="B53" s="94"/>
      <c r="C53" s="73"/>
      <c r="D53" s="94"/>
      <c r="E53" s="73"/>
      <c r="F53" s="119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5"/>
      <c r="AB53" s="75"/>
      <c r="AC53" s="75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</row>
    <row r="54" spans="2:46" ht="19.5" customHeight="1">
      <c r="B54" s="94"/>
      <c r="C54" s="73"/>
      <c r="D54" s="94"/>
      <c r="E54" s="73"/>
      <c r="F54" s="119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5"/>
      <c r="AB54" s="75"/>
      <c r="AC54" s="75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</row>
    <row r="55" spans="1:47" s="120" customFormat="1" ht="21" customHeight="1" thickBot="1">
      <c r="A55" s="163" t="s">
        <v>387</v>
      </c>
      <c r="AU55" s="120" t="s">
        <v>320</v>
      </c>
    </row>
    <row r="56" spans="1:54" ht="37.5" customHeight="1">
      <c r="A56" s="103" t="s">
        <v>334</v>
      </c>
      <c r="B56" s="221" t="s">
        <v>127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3"/>
      <c r="AA56" s="279" t="s">
        <v>39</v>
      </c>
      <c r="AB56" s="279"/>
      <c r="AC56" s="279"/>
      <c r="AD56" s="279" t="str">
        <f>AD23</f>
        <v>на 31 декабря 2019г.</v>
      </c>
      <c r="AE56" s="279"/>
      <c r="AF56" s="279"/>
      <c r="AG56" s="279"/>
      <c r="AH56" s="279"/>
      <c r="AI56" s="279"/>
      <c r="AJ56" s="279"/>
      <c r="AK56" s="279"/>
      <c r="AL56" s="279"/>
      <c r="AM56" s="279" t="str">
        <f>AM23</f>
        <v>На 31 декабря
2018 г.</v>
      </c>
      <c r="AN56" s="279"/>
      <c r="AO56" s="279"/>
      <c r="AP56" s="279"/>
      <c r="AQ56" s="279"/>
      <c r="AR56" s="279"/>
      <c r="AS56" s="279"/>
      <c r="AT56" s="279"/>
      <c r="AU56" s="279" t="str">
        <f>AU23</f>
        <v>На 31 декабря
2017 г.</v>
      </c>
      <c r="AV56" s="279"/>
      <c r="AW56" s="279"/>
      <c r="AX56" s="279"/>
      <c r="AY56" s="279"/>
      <c r="AZ56" s="279"/>
      <c r="BA56" s="279"/>
      <c r="BB56" s="280"/>
    </row>
    <row r="57" spans="1:54" ht="12" customHeight="1" thickBot="1">
      <c r="A57" s="104">
        <v>1</v>
      </c>
      <c r="B57" s="224">
        <v>2</v>
      </c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6"/>
      <c r="AA57" s="277">
        <v>3</v>
      </c>
      <c r="AB57" s="277"/>
      <c r="AC57" s="277"/>
      <c r="AD57" s="277">
        <v>4</v>
      </c>
      <c r="AE57" s="277"/>
      <c r="AF57" s="277"/>
      <c r="AG57" s="277"/>
      <c r="AH57" s="277"/>
      <c r="AI57" s="277"/>
      <c r="AJ57" s="277"/>
      <c r="AK57" s="277"/>
      <c r="AL57" s="277"/>
      <c r="AM57" s="277">
        <v>5</v>
      </c>
      <c r="AN57" s="277"/>
      <c r="AO57" s="277"/>
      <c r="AP57" s="277"/>
      <c r="AQ57" s="277"/>
      <c r="AR57" s="277"/>
      <c r="AS57" s="277"/>
      <c r="AT57" s="277"/>
      <c r="AU57" s="277">
        <v>6</v>
      </c>
      <c r="AV57" s="277"/>
      <c r="AW57" s="277"/>
      <c r="AX57" s="277"/>
      <c r="AY57" s="277"/>
      <c r="AZ57" s="277"/>
      <c r="BA57" s="277"/>
      <c r="BB57" s="278"/>
    </row>
    <row r="58" spans="1:54" ht="15" customHeight="1">
      <c r="A58" s="121"/>
      <c r="B58" s="227" t="s">
        <v>321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8"/>
      <c r="AA58" s="354">
        <v>1210</v>
      </c>
      <c r="AB58" s="315"/>
      <c r="AC58" s="316"/>
      <c r="AD58" s="314">
        <f>SUM(AD60:AL66)</f>
        <v>137346</v>
      </c>
      <c r="AE58" s="315"/>
      <c r="AF58" s="315"/>
      <c r="AG58" s="315"/>
      <c r="AH58" s="315"/>
      <c r="AI58" s="315"/>
      <c r="AJ58" s="315"/>
      <c r="AK58" s="315"/>
      <c r="AL58" s="316"/>
      <c r="AM58" s="314">
        <v>181862</v>
      </c>
      <c r="AN58" s="315"/>
      <c r="AO58" s="315"/>
      <c r="AP58" s="315"/>
      <c r="AQ58" s="315"/>
      <c r="AR58" s="315"/>
      <c r="AS58" s="315"/>
      <c r="AT58" s="316"/>
      <c r="AU58" s="314">
        <f>SUM(AU60:BB66)</f>
        <v>105743</v>
      </c>
      <c r="AV58" s="315"/>
      <c r="AW58" s="315"/>
      <c r="AX58" s="315"/>
      <c r="AY58" s="315"/>
      <c r="AZ58" s="315"/>
      <c r="BA58" s="315"/>
      <c r="BB58" s="316"/>
    </row>
    <row r="59" spans="1:54" ht="15" customHeight="1">
      <c r="A59" s="122" t="s">
        <v>359</v>
      </c>
      <c r="B59" s="179" t="s">
        <v>322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80"/>
      <c r="AA59" s="256"/>
      <c r="AB59" s="179"/>
      <c r="AC59" s="318"/>
      <c r="AD59" s="317"/>
      <c r="AE59" s="179"/>
      <c r="AF59" s="179"/>
      <c r="AG59" s="179"/>
      <c r="AH59" s="179"/>
      <c r="AI59" s="179"/>
      <c r="AJ59" s="179"/>
      <c r="AK59" s="179"/>
      <c r="AL59" s="318"/>
      <c r="AM59" s="317"/>
      <c r="AN59" s="179"/>
      <c r="AO59" s="179"/>
      <c r="AP59" s="179"/>
      <c r="AQ59" s="179"/>
      <c r="AR59" s="179"/>
      <c r="AS59" s="179"/>
      <c r="AT59" s="318"/>
      <c r="AU59" s="317"/>
      <c r="AV59" s="179"/>
      <c r="AW59" s="179"/>
      <c r="AX59" s="179"/>
      <c r="AY59" s="179"/>
      <c r="AZ59" s="179"/>
      <c r="BA59" s="179"/>
      <c r="BB59" s="318"/>
    </row>
    <row r="60" spans="1:54" ht="21.75" customHeight="1">
      <c r="A60" s="122"/>
      <c r="B60" s="61"/>
      <c r="C60" s="61"/>
      <c r="D60" s="61"/>
      <c r="E60" s="229" t="s">
        <v>211</v>
      </c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30"/>
      <c r="AA60" s="203">
        <v>1211</v>
      </c>
      <c r="AB60" s="204"/>
      <c r="AC60" s="204"/>
      <c r="AD60" s="182">
        <v>132128</v>
      </c>
      <c r="AE60" s="182"/>
      <c r="AF60" s="182"/>
      <c r="AG60" s="182"/>
      <c r="AH60" s="182"/>
      <c r="AI60" s="182"/>
      <c r="AJ60" s="182"/>
      <c r="AK60" s="182"/>
      <c r="AL60" s="182"/>
      <c r="AM60" s="182">
        <v>176753</v>
      </c>
      <c r="AN60" s="182"/>
      <c r="AO60" s="182"/>
      <c r="AP60" s="182"/>
      <c r="AQ60" s="182"/>
      <c r="AR60" s="182"/>
      <c r="AS60" s="182"/>
      <c r="AT60" s="182"/>
      <c r="AU60" s="182">
        <v>101008</v>
      </c>
      <c r="AV60" s="182"/>
      <c r="AW60" s="182"/>
      <c r="AX60" s="182"/>
      <c r="AY60" s="182"/>
      <c r="AZ60" s="182"/>
      <c r="BA60" s="182"/>
      <c r="BB60" s="182"/>
    </row>
    <row r="61" spans="1:54" ht="15" customHeight="1">
      <c r="A61" s="123" t="s">
        <v>359</v>
      </c>
      <c r="B61" s="62"/>
      <c r="C61" s="179" t="s">
        <v>47</v>
      </c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80"/>
      <c r="AA61" s="203"/>
      <c r="AB61" s="204"/>
      <c r="AC61" s="204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</row>
    <row r="62" spans="1:54" ht="19.5" customHeight="1">
      <c r="A62" s="123" t="s">
        <v>359</v>
      </c>
      <c r="B62" s="93"/>
      <c r="C62" s="175" t="s">
        <v>300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6"/>
      <c r="AA62" s="203">
        <v>1212</v>
      </c>
      <c r="AB62" s="204"/>
      <c r="AC62" s="204"/>
      <c r="AD62" s="182">
        <v>0</v>
      </c>
      <c r="AE62" s="182"/>
      <c r="AF62" s="182"/>
      <c r="AG62" s="182"/>
      <c r="AH62" s="182"/>
      <c r="AI62" s="182"/>
      <c r="AJ62" s="182"/>
      <c r="AK62" s="182"/>
      <c r="AL62" s="182"/>
      <c r="AM62" s="182">
        <v>0</v>
      </c>
      <c r="AN62" s="182"/>
      <c r="AO62" s="182"/>
      <c r="AP62" s="182"/>
      <c r="AQ62" s="182"/>
      <c r="AR62" s="182"/>
      <c r="AS62" s="182"/>
      <c r="AT62" s="182"/>
      <c r="AU62" s="182">
        <v>0</v>
      </c>
      <c r="AV62" s="182"/>
      <c r="AW62" s="182"/>
      <c r="AX62" s="182"/>
      <c r="AY62" s="182"/>
      <c r="AZ62" s="182"/>
      <c r="BA62" s="182"/>
      <c r="BB62" s="182"/>
    </row>
    <row r="63" spans="1:54" ht="19.5" customHeight="1">
      <c r="A63" s="106" t="s">
        <v>359</v>
      </c>
      <c r="B63" s="61"/>
      <c r="C63" s="175" t="s">
        <v>301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6"/>
      <c r="AA63" s="203">
        <v>1213</v>
      </c>
      <c r="AB63" s="204"/>
      <c r="AC63" s="204"/>
      <c r="AD63" s="182">
        <v>0</v>
      </c>
      <c r="AE63" s="182"/>
      <c r="AF63" s="182"/>
      <c r="AG63" s="182"/>
      <c r="AH63" s="182"/>
      <c r="AI63" s="182"/>
      <c r="AJ63" s="182"/>
      <c r="AK63" s="182"/>
      <c r="AL63" s="182"/>
      <c r="AM63" s="182">
        <v>0</v>
      </c>
      <c r="AN63" s="182"/>
      <c r="AO63" s="182"/>
      <c r="AP63" s="182"/>
      <c r="AQ63" s="182"/>
      <c r="AR63" s="182"/>
      <c r="AS63" s="182"/>
      <c r="AT63" s="182"/>
      <c r="AU63" s="182">
        <v>0</v>
      </c>
      <c r="AV63" s="182"/>
      <c r="AW63" s="182"/>
      <c r="AX63" s="182"/>
      <c r="AY63" s="182"/>
      <c r="AZ63" s="182"/>
      <c r="BA63" s="182"/>
      <c r="BB63" s="182"/>
    </row>
    <row r="64" spans="1:54" ht="19.5" customHeight="1">
      <c r="A64" s="106" t="s">
        <v>359</v>
      </c>
      <c r="B64" s="93"/>
      <c r="C64" s="175" t="s">
        <v>302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6"/>
      <c r="AA64" s="203">
        <v>1214</v>
      </c>
      <c r="AB64" s="204"/>
      <c r="AC64" s="204"/>
      <c r="AD64" s="182">
        <v>5218</v>
      </c>
      <c r="AE64" s="182"/>
      <c r="AF64" s="182"/>
      <c r="AG64" s="182"/>
      <c r="AH64" s="182"/>
      <c r="AI64" s="182"/>
      <c r="AJ64" s="182"/>
      <c r="AK64" s="182"/>
      <c r="AL64" s="182"/>
      <c r="AM64" s="182">
        <v>5109</v>
      </c>
      <c r="AN64" s="182"/>
      <c r="AO64" s="182"/>
      <c r="AP64" s="182"/>
      <c r="AQ64" s="182"/>
      <c r="AR64" s="182"/>
      <c r="AS64" s="182"/>
      <c r="AT64" s="182"/>
      <c r="AU64" s="182">
        <v>4735</v>
      </c>
      <c r="AV64" s="182"/>
      <c r="AW64" s="182"/>
      <c r="AX64" s="182"/>
      <c r="AY64" s="182"/>
      <c r="AZ64" s="182"/>
      <c r="BA64" s="182"/>
      <c r="BB64" s="182"/>
    </row>
    <row r="65" spans="1:54" ht="19.5" customHeight="1">
      <c r="A65" s="106" t="s">
        <v>359</v>
      </c>
      <c r="B65" s="93"/>
      <c r="C65" s="175" t="s">
        <v>303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6"/>
      <c r="AA65" s="203">
        <v>1215</v>
      </c>
      <c r="AB65" s="204"/>
      <c r="AC65" s="204"/>
      <c r="AD65" s="182">
        <v>0</v>
      </c>
      <c r="AE65" s="182"/>
      <c r="AF65" s="182"/>
      <c r="AG65" s="182"/>
      <c r="AH65" s="182"/>
      <c r="AI65" s="182"/>
      <c r="AJ65" s="182"/>
      <c r="AK65" s="182"/>
      <c r="AL65" s="182"/>
      <c r="AM65" s="182">
        <v>0</v>
      </c>
      <c r="AN65" s="182"/>
      <c r="AO65" s="182"/>
      <c r="AP65" s="182"/>
      <c r="AQ65" s="182"/>
      <c r="AR65" s="182"/>
      <c r="AS65" s="182"/>
      <c r="AT65" s="182"/>
      <c r="AU65" s="182">
        <v>0</v>
      </c>
      <c r="AV65" s="182"/>
      <c r="AW65" s="182"/>
      <c r="AX65" s="182"/>
      <c r="AY65" s="182"/>
      <c r="AZ65" s="182"/>
      <c r="BA65" s="182"/>
      <c r="BB65" s="182"/>
    </row>
    <row r="66" spans="1:54" ht="19.5" customHeight="1">
      <c r="A66" s="106" t="s">
        <v>359</v>
      </c>
      <c r="B66" s="93"/>
      <c r="C66" s="175" t="s">
        <v>305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6"/>
      <c r="AA66" s="203">
        <v>1217</v>
      </c>
      <c r="AB66" s="204"/>
      <c r="AC66" s="204"/>
      <c r="AD66" s="182">
        <v>0</v>
      </c>
      <c r="AE66" s="182"/>
      <c r="AF66" s="182"/>
      <c r="AG66" s="182"/>
      <c r="AH66" s="182"/>
      <c r="AI66" s="182"/>
      <c r="AJ66" s="182"/>
      <c r="AK66" s="182"/>
      <c r="AL66" s="182"/>
      <c r="AM66" s="182">
        <v>0</v>
      </c>
      <c r="AN66" s="182"/>
      <c r="AO66" s="182"/>
      <c r="AP66" s="182"/>
      <c r="AQ66" s="182"/>
      <c r="AR66" s="182"/>
      <c r="AS66" s="182"/>
      <c r="AT66" s="182"/>
      <c r="AU66" s="182">
        <v>0</v>
      </c>
      <c r="AV66" s="182"/>
      <c r="AW66" s="182"/>
      <c r="AX66" s="182"/>
      <c r="AY66" s="182"/>
      <c r="AZ66" s="182"/>
      <c r="BA66" s="182"/>
      <c r="BB66" s="182"/>
    </row>
    <row r="67" spans="1:54" ht="19.5" customHeight="1">
      <c r="A67" s="112"/>
      <c r="B67" s="175" t="s">
        <v>116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6"/>
      <c r="AA67" s="203">
        <v>1220</v>
      </c>
      <c r="AB67" s="204"/>
      <c r="AC67" s="204"/>
      <c r="AD67" s="182">
        <v>3876</v>
      </c>
      <c r="AE67" s="182"/>
      <c r="AF67" s="182"/>
      <c r="AG67" s="182"/>
      <c r="AH67" s="182"/>
      <c r="AI67" s="182"/>
      <c r="AJ67" s="182"/>
      <c r="AK67" s="182"/>
      <c r="AL67" s="182"/>
      <c r="AM67" s="182">
        <v>3753</v>
      </c>
      <c r="AN67" s="182"/>
      <c r="AO67" s="182"/>
      <c r="AP67" s="182"/>
      <c r="AQ67" s="182"/>
      <c r="AR67" s="182"/>
      <c r="AS67" s="182"/>
      <c r="AT67" s="182"/>
      <c r="AU67" s="182">
        <v>3223</v>
      </c>
      <c r="AV67" s="182"/>
      <c r="AW67" s="182"/>
      <c r="AX67" s="182"/>
      <c r="AY67" s="182"/>
      <c r="AZ67" s="182"/>
      <c r="BA67" s="182"/>
      <c r="BB67" s="182"/>
    </row>
    <row r="68" spans="1:54" ht="30" customHeight="1">
      <c r="A68" s="112" t="s">
        <v>360</v>
      </c>
      <c r="B68" s="231" t="s">
        <v>19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2"/>
      <c r="AA68" s="203">
        <v>1230</v>
      </c>
      <c r="AB68" s="204"/>
      <c r="AC68" s="204"/>
      <c r="AD68" s="182">
        <f>AD69+AD78</f>
        <v>3206184</v>
      </c>
      <c r="AE68" s="182"/>
      <c r="AF68" s="182"/>
      <c r="AG68" s="182"/>
      <c r="AH68" s="182"/>
      <c r="AI68" s="182"/>
      <c r="AJ68" s="182"/>
      <c r="AK68" s="182"/>
      <c r="AL68" s="182"/>
      <c r="AM68" s="182">
        <v>2937710</v>
      </c>
      <c r="AN68" s="182"/>
      <c r="AO68" s="182"/>
      <c r="AP68" s="182"/>
      <c r="AQ68" s="182"/>
      <c r="AR68" s="182"/>
      <c r="AS68" s="182"/>
      <c r="AT68" s="182"/>
      <c r="AU68" s="182">
        <f>AU69+AU78</f>
        <v>2245645</v>
      </c>
      <c r="AV68" s="182"/>
      <c r="AW68" s="182"/>
      <c r="AX68" s="182"/>
      <c r="AY68" s="182"/>
      <c r="AZ68" s="182"/>
      <c r="BA68" s="182"/>
      <c r="BB68" s="182"/>
    </row>
    <row r="69" spans="1:54" ht="30" customHeight="1">
      <c r="A69" s="124" t="s">
        <v>360</v>
      </c>
      <c r="B69" s="231" t="s">
        <v>117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2"/>
      <c r="AA69" s="203" t="s">
        <v>22</v>
      </c>
      <c r="AB69" s="204"/>
      <c r="AC69" s="204"/>
      <c r="AD69" s="182">
        <v>2401817</v>
      </c>
      <c r="AE69" s="182"/>
      <c r="AF69" s="182"/>
      <c r="AG69" s="182"/>
      <c r="AH69" s="182"/>
      <c r="AI69" s="182"/>
      <c r="AJ69" s="182"/>
      <c r="AK69" s="182"/>
      <c r="AL69" s="182"/>
      <c r="AM69" s="182">
        <v>2402169</v>
      </c>
      <c r="AN69" s="182"/>
      <c r="AO69" s="182"/>
      <c r="AP69" s="182"/>
      <c r="AQ69" s="182"/>
      <c r="AR69" s="182"/>
      <c r="AS69" s="182"/>
      <c r="AT69" s="182"/>
      <c r="AU69" s="182">
        <v>1553419</v>
      </c>
      <c r="AV69" s="182"/>
      <c r="AW69" s="182"/>
      <c r="AX69" s="182"/>
      <c r="AY69" s="182"/>
      <c r="AZ69" s="182"/>
      <c r="BA69" s="182"/>
      <c r="BB69" s="182"/>
    </row>
    <row r="70" spans="1:54" ht="12" customHeight="1">
      <c r="A70" s="124"/>
      <c r="B70" s="61"/>
      <c r="C70" s="61"/>
      <c r="D70" s="61"/>
      <c r="E70" s="229" t="s">
        <v>211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30"/>
      <c r="AA70" s="203" t="s">
        <v>23</v>
      </c>
      <c r="AB70" s="204"/>
      <c r="AC70" s="204"/>
      <c r="AD70" s="182">
        <v>0</v>
      </c>
      <c r="AE70" s="182"/>
      <c r="AF70" s="182"/>
      <c r="AG70" s="182"/>
      <c r="AH70" s="182"/>
      <c r="AI70" s="182"/>
      <c r="AJ70" s="182"/>
      <c r="AK70" s="182"/>
      <c r="AL70" s="182"/>
      <c r="AM70" s="182">
        <v>0</v>
      </c>
      <c r="AN70" s="182"/>
      <c r="AO70" s="182"/>
      <c r="AP70" s="182"/>
      <c r="AQ70" s="182"/>
      <c r="AR70" s="182"/>
      <c r="AS70" s="182"/>
      <c r="AT70" s="182"/>
      <c r="AU70" s="182">
        <v>0</v>
      </c>
      <c r="AV70" s="182"/>
      <c r="AW70" s="182"/>
      <c r="AX70" s="182"/>
      <c r="AY70" s="182"/>
      <c r="AZ70" s="182"/>
      <c r="BA70" s="182"/>
      <c r="BB70" s="182"/>
    </row>
    <row r="71" spans="1:54" ht="15" customHeight="1">
      <c r="A71" s="123" t="s">
        <v>360</v>
      </c>
      <c r="B71" s="62"/>
      <c r="C71" s="179" t="s">
        <v>118</v>
      </c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80"/>
      <c r="AA71" s="203"/>
      <c r="AB71" s="204"/>
      <c r="AC71" s="204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</row>
    <row r="72" spans="1:54" ht="19.5" customHeight="1">
      <c r="A72" s="123" t="s">
        <v>360</v>
      </c>
      <c r="B72" s="93"/>
      <c r="C72" s="175" t="s">
        <v>115</v>
      </c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6"/>
      <c r="AA72" s="203" t="s">
        <v>24</v>
      </c>
      <c r="AB72" s="204"/>
      <c r="AC72" s="204"/>
      <c r="AD72" s="182">
        <v>0</v>
      </c>
      <c r="AE72" s="182"/>
      <c r="AF72" s="182"/>
      <c r="AG72" s="182"/>
      <c r="AH72" s="182"/>
      <c r="AI72" s="182"/>
      <c r="AJ72" s="182"/>
      <c r="AK72" s="182"/>
      <c r="AL72" s="182"/>
      <c r="AM72" s="182">
        <v>0</v>
      </c>
      <c r="AN72" s="182"/>
      <c r="AO72" s="182"/>
      <c r="AP72" s="182"/>
      <c r="AQ72" s="182"/>
      <c r="AR72" s="182"/>
      <c r="AS72" s="182"/>
      <c r="AT72" s="182"/>
      <c r="AU72" s="182">
        <v>0</v>
      </c>
      <c r="AV72" s="182"/>
      <c r="AW72" s="182"/>
      <c r="AX72" s="182"/>
      <c r="AY72" s="182"/>
      <c r="AZ72" s="182"/>
      <c r="BA72" s="182"/>
      <c r="BB72" s="182"/>
    </row>
    <row r="73" spans="1:54" ht="19.5" customHeight="1">
      <c r="A73" s="106" t="s">
        <v>360</v>
      </c>
      <c r="B73" s="93"/>
      <c r="C73" s="175" t="s">
        <v>234</v>
      </c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6"/>
      <c r="AA73" s="241" t="s">
        <v>25</v>
      </c>
      <c r="AB73" s="242"/>
      <c r="AC73" s="243"/>
      <c r="AD73" s="185">
        <v>0</v>
      </c>
      <c r="AE73" s="186"/>
      <c r="AF73" s="186"/>
      <c r="AG73" s="186"/>
      <c r="AH73" s="186"/>
      <c r="AI73" s="186"/>
      <c r="AJ73" s="186"/>
      <c r="AK73" s="186"/>
      <c r="AL73" s="187"/>
      <c r="AM73" s="185">
        <v>0</v>
      </c>
      <c r="AN73" s="186"/>
      <c r="AO73" s="186"/>
      <c r="AP73" s="186"/>
      <c r="AQ73" s="186"/>
      <c r="AR73" s="186"/>
      <c r="AS73" s="186"/>
      <c r="AT73" s="187"/>
      <c r="AU73" s="185">
        <v>0</v>
      </c>
      <c r="AV73" s="186"/>
      <c r="AW73" s="186"/>
      <c r="AX73" s="186"/>
      <c r="AY73" s="186"/>
      <c r="AZ73" s="186"/>
      <c r="BA73" s="186"/>
      <c r="BB73" s="187"/>
    </row>
    <row r="74" spans="1:54" ht="19.5" customHeight="1">
      <c r="A74" s="106" t="s">
        <v>360</v>
      </c>
      <c r="B74" s="93"/>
      <c r="C74" s="175" t="s">
        <v>119</v>
      </c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6"/>
      <c r="AA74" s="241" t="s">
        <v>26</v>
      </c>
      <c r="AB74" s="242"/>
      <c r="AC74" s="243"/>
      <c r="AD74" s="185">
        <f>AD69</f>
        <v>2401817</v>
      </c>
      <c r="AE74" s="186"/>
      <c r="AF74" s="186"/>
      <c r="AG74" s="186"/>
      <c r="AH74" s="186"/>
      <c r="AI74" s="186"/>
      <c r="AJ74" s="186"/>
      <c r="AK74" s="186"/>
      <c r="AL74" s="187"/>
      <c r="AM74" s="288">
        <v>2402169</v>
      </c>
      <c r="AN74" s="289"/>
      <c r="AO74" s="289"/>
      <c r="AP74" s="289"/>
      <c r="AQ74" s="289"/>
      <c r="AR74" s="289"/>
      <c r="AS74" s="289"/>
      <c r="AT74" s="290"/>
      <c r="AU74" s="288">
        <f>AU69</f>
        <v>1553419</v>
      </c>
      <c r="AV74" s="289"/>
      <c r="AW74" s="289"/>
      <c r="AX74" s="289"/>
      <c r="AY74" s="289"/>
      <c r="AZ74" s="289"/>
      <c r="BA74" s="289"/>
      <c r="BB74" s="290"/>
    </row>
    <row r="75" spans="1:54" ht="15" customHeight="1">
      <c r="A75" s="106"/>
      <c r="B75" s="93"/>
      <c r="C75" s="214" t="s">
        <v>43</v>
      </c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5"/>
      <c r="AA75" s="241"/>
      <c r="AB75" s="242"/>
      <c r="AC75" s="243"/>
      <c r="AD75" s="185"/>
      <c r="AE75" s="186"/>
      <c r="AF75" s="186"/>
      <c r="AG75" s="186"/>
      <c r="AH75" s="186"/>
      <c r="AI75" s="186"/>
      <c r="AJ75" s="186"/>
      <c r="AK75" s="186"/>
      <c r="AL75" s="187"/>
      <c r="AM75" s="185"/>
      <c r="AN75" s="186"/>
      <c r="AO75" s="186"/>
      <c r="AP75" s="186"/>
      <c r="AQ75" s="186"/>
      <c r="AR75" s="186"/>
      <c r="AS75" s="186"/>
      <c r="AT75" s="187"/>
      <c r="AU75" s="185"/>
      <c r="AV75" s="186"/>
      <c r="AW75" s="186"/>
      <c r="AX75" s="186"/>
      <c r="AY75" s="186"/>
      <c r="AZ75" s="186"/>
      <c r="BA75" s="186"/>
      <c r="BB75" s="187"/>
    </row>
    <row r="76" spans="1:54" ht="19.5" customHeight="1">
      <c r="A76" s="106" t="s">
        <v>360</v>
      </c>
      <c r="B76" s="93"/>
      <c r="C76" s="214" t="s">
        <v>200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5"/>
      <c r="AA76" s="241" t="s">
        <v>27</v>
      </c>
      <c r="AB76" s="242"/>
      <c r="AC76" s="243"/>
      <c r="AD76" s="182">
        <v>0</v>
      </c>
      <c r="AE76" s="182"/>
      <c r="AF76" s="182"/>
      <c r="AG76" s="182"/>
      <c r="AH76" s="182"/>
      <c r="AI76" s="182"/>
      <c r="AJ76" s="182"/>
      <c r="AK76" s="182"/>
      <c r="AL76" s="182"/>
      <c r="AM76" s="182">
        <v>0</v>
      </c>
      <c r="AN76" s="182"/>
      <c r="AO76" s="182"/>
      <c r="AP76" s="182"/>
      <c r="AQ76" s="182"/>
      <c r="AR76" s="182"/>
      <c r="AS76" s="182"/>
      <c r="AT76" s="182"/>
      <c r="AU76" s="182">
        <v>0</v>
      </c>
      <c r="AV76" s="182"/>
      <c r="AW76" s="182"/>
      <c r="AX76" s="182"/>
      <c r="AY76" s="182"/>
      <c r="AZ76" s="182"/>
      <c r="BA76" s="182"/>
      <c r="BB76" s="182"/>
    </row>
    <row r="77" spans="1:54" ht="19.5" customHeight="1">
      <c r="A77" s="106" t="s">
        <v>360</v>
      </c>
      <c r="B77" s="93"/>
      <c r="C77" s="214" t="s">
        <v>201</v>
      </c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5"/>
      <c r="AA77" s="241" t="s">
        <v>28</v>
      </c>
      <c r="AB77" s="242"/>
      <c r="AC77" s="243"/>
      <c r="AD77" s="182">
        <v>0</v>
      </c>
      <c r="AE77" s="182"/>
      <c r="AF77" s="182"/>
      <c r="AG77" s="182"/>
      <c r="AH77" s="182"/>
      <c r="AI77" s="182"/>
      <c r="AJ77" s="182"/>
      <c r="AK77" s="182"/>
      <c r="AL77" s="182"/>
      <c r="AM77" s="182">
        <v>0</v>
      </c>
      <c r="AN77" s="182"/>
      <c r="AO77" s="182"/>
      <c r="AP77" s="182"/>
      <c r="AQ77" s="182"/>
      <c r="AR77" s="182"/>
      <c r="AS77" s="182"/>
      <c r="AT77" s="182"/>
      <c r="AU77" s="182">
        <v>0</v>
      </c>
      <c r="AV77" s="182"/>
      <c r="AW77" s="182"/>
      <c r="AX77" s="182"/>
      <c r="AY77" s="182"/>
      <c r="AZ77" s="182"/>
      <c r="BA77" s="182"/>
      <c r="BB77" s="182"/>
    </row>
    <row r="78" spans="1:54" ht="30" customHeight="1">
      <c r="A78" s="124" t="s">
        <v>360</v>
      </c>
      <c r="B78" s="231" t="s">
        <v>261</v>
      </c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2"/>
      <c r="AA78" s="203" t="s">
        <v>29</v>
      </c>
      <c r="AB78" s="204"/>
      <c r="AC78" s="204"/>
      <c r="AD78" s="182">
        <f>SUM(AD79:AL85)</f>
        <v>804367</v>
      </c>
      <c r="AE78" s="182"/>
      <c r="AF78" s="182"/>
      <c r="AG78" s="182"/>
      <c r="AH78" s="182"/>
      <c r="AI78" s="182"/>
      <c r="AJ78" s="182"/>
      <c r="AK78" s="182"/>
      <c r="AL78" s="182"/>
      <c r="AM78" s="182">
        <v>535541</v>
      </c>
      <c r="AN78" s="182"/>
      <c r="AO78" s="182"/>
      <c r="AP78" s="182"/>
      <c r="AQ78" s="182"/>
      <c r="AR78" s="182"/>
      <c r="AS78" s="182"/>
      <c r="AT78" s="182"/>
      <c r="AU78" s="182">
        <f>SUM(AU79:BB85)</f>
        <v>692226</v>
      </c>
      <c r="AV78" s="182"/>
      <c r="AW78" s="182"/>
      <c r="AX78" s="182"/>
      <c r="AY78" s="182"/>
      <c r="AZ78" s="182"/>
      <c r="BA78" s="182"/>
      <c r="BB78" s="182"/>
    </row>
    <row r="79" spans="1:54" ht="15" customHeight="1">
      <c r="A79" s="124"/>
      <c r="B79" s="61"/>
      <c r="C79" s="61"/>
      <c r="D79" s="61"/>
      <c r="E79" s="229" t="s">
        <v>211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30"/>
      <c r="AA79" s="203" t="s">
        <v>30</v>
      </c>
      <c r="AB79" s="204"/>
      <c r="AC79" s="204"/>
      <c r="AD79" s="182">
        <v>493575</v>
      </c>
      <c r="AE79" s="182"/>
      <c r="AF79" s="182"/>
      <c r="AG79" s="182"/>
      <c r="AH79" s="182"/>
      <c r="AI79" s="182"/>
      <c r="AJ79" s="182"/>
      <c r="AK79" s="182"/>
      <c r="AL79" s="182"/>
      <c r="AM79" s="182">
        <v>424596</v>
      </c>
      <c r="AN79" s="182"/>
      <c r="AO79" s="182"/>
      <c r="AP79" s="182"/>
      <c r="AQ79" s="182"/>
      <c r="AR79" s="182"/>
      <c r="AS79" s="182"/>
      <c r="AT79" s="182"/>
      <c r="AU79" s="182">
        <v>588687</v>
      </c>
      <c r="AV79" s="182"/>
      <c r="AW79" s="182"/>
      <c r="AX79" s="182"/>
      <c r="AY79" s="182"/>
      <c r="AZ79" s="182"/>
      <c r="BA79" s="182"/>
      <c r="BB79" s="182"/>
    </row>
    <row r="80" spans="1:54" ht="19.5" customHeight="1">
      <c r="A80" s="123" t="s">
        <v>360</v>
      </c>
      <c r="B80" s="62"/>
      <c r="C80" s="179" t="s">
        <v>118</v>
      </c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80"/>
      <c r="AA80" s="203"/>
      <c r="AB80" s="204"/>
      <c r="AC80" s="204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</row>
    <row r="81" spans="1:54" ht="19.5" customHeight="1">
      <c r="A81" s="123" t="s">
        <v>360</v>
      </c>
      <c r="B81" s="62"/>
      <c r="C81" s="175" t="s">
        <v>115</v>
      </c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6"/>
      <c r="AA81" s="203" t="s">
        <v>31</v>
      </c>
      <c r="AB81" s="204"/>
      <c r="AC81" s="204"/>
      <c r="AD81" s="185">
        <v>0</v>
      </c>
      <c r="AE81" s="186"/>
      <c r="AF81" s="186"/>
      <c r="AG81" s="186"/>
      <c r="AH81" s="186"/>
      <c r="AI81" s="186"/>
      <c r="AJ81" s="186"/>
      <c r="AK81" s="186"/>
      <c r="AL81" s="187"/>
      <c r="AM81" s="185">
        <v>0</v>
      </c>
      <c r="AN81" s="186"/>
      <c r="AO81" s="186"/>
      <c r="AP81" s="186"/>
      <c r="AQ81" s="186"/>
      <c r="AR81" s="186"/>
      <c r="AS81" s="186"/>
      <c r="AT81" s="187"/>
      <c r="AU81" s="185">
        <v>0</v>
      </c>
      <c r="AV81" s="186"/>
      <c r="AW81" s="186"/>
      <c r="AX81" s="186"/>
      <c r="AY81" s="186"/>
      <c r="AZ81" s="186"/>
      <c r="BA81" s="186"/>
      <c r="BB81" s="187"/>
    </row>
    <row r="82" spans="1:54" ht="17.25" customHeight="1">
      <c r="A82" s="307" t="s">
        <v>360</v>
      </c>
      <c r="B82" s="61"/>
      <c r="C82" s="177" t="s">
        <v>262</v>
      </c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8"/>
      <c r="AA82" s="203" t="s">
        <v>32</v>
      </c>
      <c r="AB82" s="204"/>
      <c r="AC82" s="204"/>
      <c r="AD82" s="182">
        <v>0</v>
      </c>
      <c r="AE82" s="182"/>
      <c r="AF82" s="182"/>
      <c r="AG82" s="182"/>
      <c r="AH82" s="182"/>
      <c r="AI82" s="182"/>
      <c r="AJ82" s="182"/>
      <c r="AK82" s="182"/>
      <c r="AL82" s="182"/>
      <c r="AM82" s="182">
        <v>0</v>
      </c>
      <c r="AN82" s="182"/>
      <c r="AO82" s="182"/>
      <c r="AP82" s="182"/>
      <c r="AQ82" s="182"/>
      <c r="AR82" s="182"/>
      <c r="AS82" s="182"/>
      <c r="AT82" s="182"/>
      <c r="AU82" s="182">
        <v>0</v>
      </c>
      <c r="AV82" s="182"/>
      <c r="AW82" s="182"/>
      <c r="AX82" s="182"/>
      <c r="AY82" s="182"/>
      <c r="AZ82" s="182"/>
      <c r="BA82" s="182"/>
      <c r="BB82" s="182"/>
    </row>
    <row r="83" spans="1:54" ht="15" customHeight="1">
      <c r="A83" s="308"/>
      <c r="B83" s="179" t="s">
        <v>349</v>
      </c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80"/>
      <c r="AA83" s="203"/>
      <c r="AB83" s="204"/>
      <c r="AC83" s="204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</row>
    <row r="84" spans="1:54" ht="19.5" customHeight="1">
      <c r="A84" s="106" t="s">
        <v>360</v>
      </c>
      <c r="B84" s="93"/>
      <c r="C84" s="175" t="s">
        <v>234</v>
      </c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6"/>
      <c r="AA84" s="203" t="s">
        <v>33</v>
      </c>
      <c r="AB84" s="204"/>
      <c r="AC84" s="204"/>
      <c r="AD84" s="182">
        <v>17000</v>
      </c>
      <c r="AE84" s="182"/>
      <c r="AF84" s="182"/>
      <c r="AG84" s="182"/>
      <c r="AH84" s="182"/>
      <c r="AI84" s="182"/>
      <c r="AJ84" s="182"/>
      <c r="AK84" s="182"/>
      <c r="AL84" s="182"/>
      <c r="AM84" s="182">
        <v>18565</v>
      </c>
      <c r="AN84" s="182"/>
      <c r="AO84" s="182"/>
      <c r="AP84" s="182"/>
      <c r="AQ84" s="182"/>
      <c r="AR84" s="182"/>
      <c r="AS84" s="182"/>
      <c r="AT84" s="182"/>
      <c r="AU84" s="182">
        <v>17796</v>
      </c>
      <c r="AV84" s="182"/>
      <c r="AW84" s="182"/>
      <c r="AX84" s="182"/>
      <c r="AY84" s="182"/>
      <c r="AZ84" s="182"/>
      <c r="BA84" s="182"/>
      <c r="BB84" s="182"/>
    </row>
    <row r="85" spans="1:54" ht="19.5" customHeight="1">
      <c r="A85" s="106" t="s">
        <v>360</v>
      </c>
      <c r="B85" s="93"/>
      <c r="C85" s="175" t="s">
        <v>119</v>
      </c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6"/>
      <c r="AA85" s="203" t="s">
        <v>34</v>
      </c>
      <c r="AB85" s="204"/>
      <c r="AC85" s="204"/>
      <c r="AD85" s="182">
        <v>293792</v>
      </c>
      <c r="AE85" s="182"/>
      <c r="AF85" s="182"/>
      <c r="AG85" s="182"/>
      <c r="AH85" s="182"/>
      <c r="AI85" s="182"/>
      <c r="AJ85" s="182"/>
      <c r="AK85" s="182"/>
      <c r="AL85" s="182"/>
      <c r="AM85" s="182">
        <v>92380</v>
      </c>
      <c r="AN85" s="182"/>
      <c r="AO85" s="182"/>
      <c r="AP85" s="182"/>
      <c r="AQ85" s="182"/>
      <c r="AR85" s="182"/>
      <c r="AS85" s="182"/>
      <c r="AT85" s="182"/>
      <c r="AU85" s="182">
        <v>85743</v>
      </c>
      <c r="AV85" s="182"/>
      <c r="AW85" s="182"/>
      <c r="AX85" s="182"/>
      <c r="AY85" s="182"/>
      <c r="AZ85" s="182"/>
      <c r="BA85" s="182"/>
      <c r="BB85" s="182"/>
    </row>
    <row r="86" spans="1:54" ht="14.25" customHeight="1">
      <c r="A86" s="112"/>
      <c r="B86" s="93"/>
      <c r="C86" s="214" t="s">
        <v>44</v>
      </c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5"/>
      <c r="AA86" s="241"/>
      <c r="AB86" s="242"/>
      <c r="AC86" s="243"/>
      <c r="AD86" s="185"/>
      <c r="AE86" s="186"/>
      <c r="AF86" s="186"/>
      <c r="AG86" s="186"/>
      <c r="AH86" s="186"/>
      <c r="AI86" s="186"/>
      <c r="AJ86" s="186"/>
      <c r="AK86" s="186"/>
      <c r="AL86" s="187"/>
      <c r="AM86" s="185"/>
      <c r="AN86" s="186"/>
      <c r="AO86" s="186"/>
      <c r="AP86" s="186"/>
      <c r="AQ86" s="186"/>
      <c r="AR86" s="186"/>
      <c r="AS86" s="186"/>
      <c r="AT86" s="187"/>
      <c r="AU86" s="185"/>
      <c r="AV86" s="186"/>
      <c r="AW86" s="186"/>
      <c r="AX86" s="186"/>
      <c r="AY86" s="186"/>
      <c r="AZ86" s="186"/>
      <c r="BA86" s="186"/>
      <c r="BB86" s="187"/>
    </row>
    <row r="87" spans="1:54" ht="19.5" customHeight="1">
      <c r="A87" s="106" t="s">
        <v>360</v>
      </c>
      <c r="B87" s="93"/>
      <c r="C87" s="214" t="s">
        <v>200</v>
      </c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5"/>
      <c r="AA87" s="241" t="s">
        <v>35</v>
      </c>
      <c r="AB87" s="242"/>
      <c r="AC87" s="243"/>
      <c r="AD87" s="185">
        <v>0</v>
      </c>
      <c r="AE87" s="186"/>
      <c r="AF87" s="186"/>
      <c r="AG87" s="186"/>
      <c r="AH87" s="186"/>
      <c r="AI87" s="186"/>
      <c r="AJ87" s="186"/>
      <c r="AK87" s="186"/>
      <c r="AL87" s="187"/>
      <c r="AM87" s="185">
        <v>0</v>
      </c>
      <c r="AN87" s="186"/>
      <c r="AO87" s="186"/>
      <c r="AP87" s="186"/>
      <c r="AQ87" s="186"/>
      <c r="AR87" s="186"/>
      <c r="AS87" s="186"/>
      <c r="AT87" s="187"/>
      <c r="AU87" s="185">
        <v>0</v>
      </c>
      <c r="AV87" s="186"/>
      <c r="AW87" s="186"/>
      <c r="AX87" s="186"/>
      <c r="AY87" s="186"/>
      <c r="AZ87" s="186"/>
      <c r="BA87" s="186"/>
      <c r="BB87" s="187"/>
    </row>
    <row r="88" spans="1:54" ht="19.5" customHeight="1">
      <c r="A88" s="106" t="s">
        <v>360</v>
      </c>
      <c r="B88" s="93"/>
      <c r="C88" s="175" t="s">
        <v>201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6"/>
      <c r="AA88" s="241" t="s">
        <v>36</v>
      </c>
      <c r="AB88" s="242"/>
      <c r="AC88" s="243"/>
      <c r="AD88" s="185">
        <v>0</v>
      </c>
      <c r="AE88" s="186"/>
      <c r="AF88" s="186"/>
      <c r="AG88" s="186"/>
      <c r="AH88" s="186"/>
      <c r="AI88" s="186"/>
      <c r="AJ88" s="186"/>
      <c r="AK88" s="186"/>
      <c r="AL88" s="187"/>
      <c r="AM88" s="185">
        <v>0</v>
      </c>
      <c r="AN88" s="186"/>
      <c r="AO88" s="186"/>
      <c r="AP88" s="186"/>
      <c r="AQ88" s="186"/>
      <c r="AR88" s="186"/>
      <c r="AS88" s="186"/>
      <c r="AT88" s="187"/>
      <c r="AU88" s="185">
        <v>0</v>
      </c>
      <c r="AV88" s="186"/>
      <c r="AW88" s="186"/>
      <c r="AX88" s="186"/>
      <c r="AY88" s="186"/>
      <c r="AZ88" s="186"/>
      <c r="BA88" s="186"/>
      <c r="BB88" s="187"/>
    </row>
    <row r="89" spans="1:54" ht="27.75" customHeight="1">
      <c r="A89" s="124" t="s">
        <v>357</v>
      </c>
      <c r="B89" s="216" t="s">
        <v>351</v>
      </c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  <c r="AA89" s="203">
        <v>1240</v>
      </c>
      <c r="AB89" s="204"/>
      <c r="AC89" s="204"/>
      <c r="AD89" s="182">
        <f>SUM(AD90:AL92)</f>
        <v>0</v>
      </c>
      <c r="AE89" s="182"/>
      <c r="AF89" s="182"/>
      <c r="AG89" s="182"/>
      <c r="AH89" s="182"/>
      <c r="AI89" s="182"/>
      <c r="AJ89" s="182"/>
      <c r="AK89" s="182"/>
      <c r="AL89" s="182"/>
      <c r="AM89" s="182">
        <v>0</v>
      </c>
      <c r="AN89" s="182"/>
      <c r="AO89" s="182"/>
      <c r="AP89" s="182"/>
      <c r="AQ89" s="182"/>
      <c r="AR89" s="182"/>
      <c r="AS89" s="182"/>
      <c r="AT89" s="182"/>
      <c r="AU89" s="182">
        <f>SUM(AU90:BB92)</f>
        <v>0</v>
      </c>
      <c r="AV89" s="182"/>
      <c r="AW89" s="182"/>
      <c r="AX89" s="182"/>
      <c r="AY89" s="182"/>
      <c r="AZ89" s="182"/>
      <c r="BA89" s="182"/>
      <c r="BB89" s="182"/>
    </row>
    <row r="90" spans="1:54" ht="15" customHeight="1">
      <c r="A90" s="124"/>
      <c r="B90" s="61"/>
      <c r="C90" s="61"/>
      <c r="D90" s="61"/>
      <c r="E90" s="177" t="s">
        <v>211</v>
      </c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8"/>
      <c r="AA90" s="203">
        <v>1241</v>
      </c>
      <c r="AB90" s="204"/>
      <c r="AC90" s="204"/>
      <c r="AD90" s="182">
        <v>0</v>
      </c>
      <c r="AE90" s="182"/>
      <c r="AF90" s="182"/>
      <c r="AG90" s="182"/>
      <c r="AH90" s="182"/>
      <c r="AI90" s="182"/>
      <c r="AJ90" s="182"/>
      <c r="AK90" s="182"/>
      <c r="AL90" s="182"/>
      <c r="AM90" s="182">
        <v>0</v>
      </c>
      <c r="AN90" s="182"/>
      <c r="AO90" s="182"/>
      <c r="AP90" s="182"/>
      <c r="AQ90" s="182"/>
      <c r="AR90" s="182"/>
      <c r="AS90" s="182"/>
      <c r="AT90" s="182"/>
      <c r="AU90" s="182">
        <v>0</v>
      </c>
      <c r="AV90" s="182"/>
      <c r="AW90" s="182"/>
      <c r="AX90" s="182"/>
      <c r="AY90" s="182"/>
      <c r="AZ90" s="182"/>
      <c r="BA90" s="182"/>
      <c r="BB90" s="182"/>
    </row>
    <row r="91" spans="1:54" ht="20.25" customHeight="1">
      <c r="A91" s="169" t="s">
        <v>397</v>
      </c>
      <c r="B91" s="62"/>
      <c r="C91" s="179" t="s">
        <v>264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80"/>
      <c r="AA91" s="203"/>
      <c r="AB91" s="204"/>
      <c r="AC91" s="204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</row>
    <row r="92" spans="1:54" ht="19.5" customHeight="1">
      <c r="A92" s="123" t="s">
        <v>357</v>
      </c>
      <c r="B92" s="93"/>
      <c r="C92" s="175" t="s">
        <v>265</v>
      </c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6"/>
      <c r="AA92" s="203">
        <v>1242</v>
      </c>
      <c r="AB92" s="204"/>
      <c r="AC92" s="204"/>
      <c r="AD92" s="182">
        <v>0</v>
      </c>
      <c r="AE92" s="182"/>
      <c r="AF92" s="182"/>
      <c r="AG92" s="182"/>
      <c r="AH92" s="182"/>
      <c r="AI92" s="182"/>
      <c r="AJ92" s="182"/>
      <c r="AK92" s="182"/>
      <c r="AL92" s="182"/>
      <c r="AM92" s="182">
        <v>0</v>
      </c>
      <c r="AN92" s="182"/>
      <c r="AO92" s="182"/>
      <c r="AP92" s="182"/>
      <c r="AQ92" s="182"/>
      <c r="AR92" s="182"/>
      <c r="AS92" s="182"/>
      <c r="AT92" s="182"/>
      <c r="AU92" s="182">
        <v>0</v>
      </c>
      <c r="AV92" s="182"/>
      <c r="AW92" s="182"/>
      <c r="AX92" s="182"/>
      <c r="AY92" s="182"/>
      <c r="AZ92" s="182"/>
      <c r="BA92" s="182"/>
      <c r="BB92" s="182"/>
    </row>
    <row r="93" spans="1:54" ht="19.5" customHeight="1">
      <c r="A93" s="112"/>
      <c r="B93" s="219" t="s">
        <v>342</v>
      </c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20"/>
      <c r="AA93" s="203">
        <v>1243</v>
      </c>
      <c r="AB93" s="204"/>
      <c r="AC93" s="204"/>
      <c r="AD93" s="182">
        <v>0</v>
      </c>
      <c r="AE93" s="182"/>
      <c r="AF93" s="182"/>
      <c r="AG93" s="182"/>
      <c r="AH93" s="182"/>
      <c r="AI93" s="182"/>
      <c r="AJ93" s="182"/>
      <c r="AK93" s="182"/>
      <c r="AL93" s="182"/>
      <c r="AM93" s="182">
        <v>0</v>
      </c>
      <c r="AN93" s="182"/>
      <c r="AO93" s="182"/>
      <c r="AP93" s="182"/>
      <c r="AQ93" s="182"/>
      <c r="AR93" s="182"/>
      <c r="AS93" s="182"/>
      <c r="AT93" s="182"/>
      <c r="AU93" s="182">
        <v>0</v>
      </c>
      <c r="AV93" s="182"/>
      <c r="AW93" s="182"/>
      <c r="AX93" s="182"/>
      <c r="AY93" s="182"/>
      <c r="AZ93" s="182"/>
      <c r="BA93" s="182"/>
      <c r="BB93" s="182"/>
    </row>
    <row r="94" spans="1:54" ht="19.5" customHeight="1">
      <c r="A94" s="122">
        <v>4</v>
      </c>
      <c r="B94" s="175" t="s">
        <v>352</v>
      </c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6"/>
      <c r="AA94" s="203">
        <v>1250</v>
      </c>
      <c r="AB94" s="204"/>
      <c r="AC94" s="204"/>
      <c r="AD94" s="182">
        <f>SUM(AD95:AL100)</f>
        <v>4491</v>
      </c>
      <c r="AE94" s="182"/>
      <c r="AF94" s="182"/>
      <c r="AG94" s="182"/>
      <c r="AH94" s="182"/>
      <c r="AI94" s="182"/>
      <c r="AJ94" s="182"/>
      <c r="AK94" s="182"/>
      <c r="AL94" s="182"/>
      <c r="AM94" s="182">
        <v>305158</v>
      </c>
      <c r="AN94" s="182"/>
      <c r="AO94" s="182"/>
      <c r="AP94" s="182"/>
      <c r="AQ94" s="182"/>
      <c r="AR94" s="182"/>
      <c r="AS94" s="182"/>
      <c r="AT94" s="182"/>
      <c r="AU94" s="182">
        <v>134652</v>
      </c>
      <c r="AV94" s="182"/>
      <c r="AW94" s="182"/>
      <c r="AX94" s="182"/>
      <c r="AY94" s="182"/>
      <c r="AZ94" s="182"/>
      <c r="BA94" s="182"/>
      <c r="BB94" s="182"/>
    </row>
    <row r="95" spans="1:54" ht="15" customHeight="1">
      <c r="A95" s="122"/>
      <c r="B95" s="61"/>
      <c r="C95" s="61"/>
      <c r="D95" s="61"/>
      <c r="E95" s="177" t="s">
        <v>211</v>
      </c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8"/>
      <c r="AA95" s="203">
        <v>1251</v>
      </c>
      <c r="AB95" s="204"/>
      <c r="AC95" s="204"/>
      <c r="AD95" s="182">
        <v>0</v>
      </c>
      <c r="AE95" s="182"/>
      <c r="AF95" s="182"/>
      <c r="AG95" s="182"/>
      <c r="AH95" s="182"/>
      <c r="AI95" s="182"/>
      <c r="AJ95" s="182"/>
      <c r="AK95" s="182"/>
      <c r="AL95" s="182"/>
      <c r="AM95" s="182">
        <v>0</v>
      </c>
      <c r="AN95" s="182"/>
      <c r="AO95" s="182"/>
      <c r="AP95" s="182"/>
      <c r="AQ95" s="182"/>
      <c r="AR95" s="182"/>
      <c r="AS95" s="182"/>
      <c r="AT95" s="182"/>
      <c r="AU95" s="182">
        <v>0</v>
      </c>
      <c r="AV95" s="182"/>
      <c r="AW95" s="182"/>
      <c r="AX95" s="182"/>
      <c r="AY95" s="182"/>
      <c r="AZ95" s="182"/>
      <c r="BA95" s="182"/>
      <c r="BB95" s="182"/>
    </row>
    <row r="96" spans="1:54" ht="15" customHeight="1">
      <c r="A96" s="123">
        <v>4</v>
      </c>
      <c r="B96" s="62"/>
      <c r="C96" s="179" t="s">
        <v>267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80"/>
      <c r="AA96" s="203"/>
      <c r="AB96" s="204"/>
      <c r="AC96" s="204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</row>
    <row r="97" spans="1:54" ht="18.75" customHeight="1">
      <c r="A97" s="123">
        <v>4</v>
      </c>
      <c r="B97" s="93"/>
      <c r="C97" s="175" t="s">
        <v>268</v>
      </c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6"/>
      <c r="AA97" s="203">
        <v>1252</v>
      </c>
      <c r="AB97" s="204"/>
      <c r="AC97" s="204"/>
      <c r="AD97" s="182">
        <v>3682</v>
      </c>
      <c r="AE97" s="182"/>
      <c r="AF97" s="182"/>
      <c r="AG97" s="182"/>
      <c r="AH97" s="182"/>
      <c r="AI97" s="182"/>
      <c r="AJ97" s="182"/>
      <c r="AK97" s="182"/>
      <c r="AL97" s="182"/>
      <c r="AM97" s="182">
        <v>136884</v>
      </c>
      <c r="AN97" s="182"/>
      <c r="AO97" s="182"/>
      <c r="AP97" s="182"/>
      <c r="AQ97" s="182"/>
      <c r="AR97" s="182"/>
      <c r="AS97" s="182"/>
      <c r="AT97" s="182"/>
      <c r="AU97" s="182">
        <v>2894</v>
      </c>
      <c r="AV97" s="182"/>
      <c r="AW97" s="182"/>
      <c r="AX97" s="182"/>
      <c r="AY97" s="182"/>
      <c r="AZ97" s="182"/>
      <c r="BA97" s="182"/>
      <c r="BB97" s="182"/>
    </row>
    <row r="98" spans="1:54" ht="19.5" customHeight="1">
      <c r="A98" s="106">
        <v>4</v>
      </c>
      <c r="B98" s="93"/>
      <c r="C98" s="175" t="s">
        <v>269</v>
      </c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6"/>
      <c r="AA98" s="203">
        <v>1253</v>
      </c>
      <c r="AB98" s="204"/>
      <c r="AC98" s="204"/>
      <c r="AD98" s="182">
        <v>591</v>
      </c>
      <c r="AE98" s="182"/>
      <c r="AF98" s="182"/>
      <c r="AG98" s="182"/>
      <c r="AH98" s="182"/>
      <c r="AI98" s="182"/>
      <c r="AJ98" s="182"/>
      <c r="AK98" s="182"/>
      <c r="AL98" s="182"/>
      <c r="AM98" s="182">
        <v>82961</v>
      </c>
      <c r="AN98" s="182"/>
      <c r="AO98" s="182"/>
      <c r="AP98" s="182"/>
      <c r="AQ98" s="182"/>
      <c r="AR98" s="182"/>
      <c r="AS98" s="182"/>
      <c r="AT98" s="182"/>
      <c r="AU98" s="182">
        <v>6227</v>
      </c>
      <c r="AV98" s="182"/>
      <c r="AW98" s="182"/>
      <c r="AX98" s="182"/>
      <c r="AY98" s="182"/>
      <c r="AZ98" s="182"/>
      <c r="BA98" s="182"/>
      <c r="BB98" s="182"/>
    </row>
    <row r="99" spans="1:54" ht="19.5" customHeight="1">
      <c r="A99" s="106">
        <v>4</v>
      </c>
      <c r="B99" s="93"/>
      <c r="C99" s="214" t="s">
        <v>270</v>
      </c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5"/>
      <c r="AA99" s="241">
        <v>1254</v>
      </c>
      <c r="AB99" s="242"/>
      <c r="AC99" s="243"/>
      <c r="AD99" s="185">
        <v>0</v>
      </c>
      <c r="AE99" s="186"/>
      <c r="AF99" s="186"/>
      <c r="AG99" s="186"/>
      <c r="AH99" s="186"/>
      <c r="AI99" s="186"/>
      <c r="AJ99" s="186"/>
      <c r="AK99" s="186"/>
      <c r="AL99" s="187"/>
      <c r="AM99" s="185">
        <v>0</v>
      </c>
      <c r="AN99" s="186"/>
      <c r="AO99" s="186"/>
      <c r="AP99" s="186"/>
      <c r="AQ99" s="186"/>
      <c r="AR99" s="186"/>
      <c r="AS99" s="186"/>
      <c r="AT99" s="187"/>
      <c r="AU99" s="185">
        <v>0</v>
      </c>
      <c r="AV99" s="186"/>
      <c r="AW99" s="186"/>
      <c r="AX99" s="186"/>
      <c r="AY99" s="186"/>
      <c r="AZ99" s="186"/>
      <c r="BA99" s="186"/>
      <c r="BB99" s="187"/>
    </row>
    <row r="100" spans="1:54" ht="19.5" customHeight="1">
      <c r="A100" s="106">
        <v>4</v>
      </c>
      <c r="B100" s="93"/>
      <c r="C100" s="175" t="s">
        <v>271</v>
      </c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6"/>
      <c r="AA100" s="203">
        <v>1255</v>
      </c>
      <c r="AB100" s="204"/>
      <c r="AC100" s="204"/>
      <c r="AD100" s="182">
        <v>218</v>
      </c>
      <c r="AE100" s="182"/>
      <c r="AF100" s="182"/>
      <c r="AG100" s="182"/>
      <c r="AH100" s="182"/>
      <c r="AI100" s="182"/>
      <c r="AJ100" s="182"/>
      <c r="AK100" s="182"/>
      <c r="AL100" s="182"/>
      <c r="AM100" s="284">
        <v>85313</v>
      </c>
      <c r="AN100" s="285"/>
      <c r="AO100" s="285"/>
      <c r="AP100" s="285"/>
      <c r="AQ100" s="285"/>
      <c r="AR100" s="285"/>
      <c r="AS100" s="285"/>
      <c r="AT100" s="286"/>
      <c r="AU100" s="284">
        <v>125531</v>
      </c>
      <c r="AV100" s="285"/>
      <c r="AW100" s="285"/>
      <c r="AX100" s="285"/>
      <c r="AY100" s="285"/>
      <c r="AZ100" s="285"/>
      <c r="BA100" s="285"/>
      <c r="BB100" s="286"/>
    </row>
    <row r="101" spans="1:54" ht="23.25" customHeight="1" thickBot="1">
      <c r="A101" s="116"/>
      <c r="B101" s="261" t="s">
        <v>101</v>
      </c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2"/>
      <c r="AA101" s="306">
        <v>1260</v>
      </c>
      <c r="AB101" s="277"/>
      <c r="AC101" s="277"/>
      <c r="AD101" s="181">
        <v>199</v>
      </c>
      <c r="AE101" s="181"/>
      <c r="AF101" s="181"/>
      <c r="AG101" s="181"/>
      <c r="AH101" s="181"/>
      <c r="AI101" s="181"/>
      <c r="AJ101" s="181"/>
      <c r="AK101" s="181"/>
      <c r="AL101" s="181"/>
      <c r="AM101" s="181">
        <v>589</v>
      </c>
      <c r="AN101" s="181"/>
      <c r="AO101" s="181"/>
      <c r="AP101" s="181"/>
      <c r="AQ101" s="181"/>
      <c r="AR101" s="181"/>
      <c r="AS101" s="181"/>
      <c r="AT101" s="181"/>
      <c r="AU101" s="181">
        <v>603</v>
      </c>
      <c r="AV101" s="181"/>
      <c r="AW101" s="181"/>
      <c r="AX101" s="181"/>
      <c r="AY101" s="181"/>
      <c r="AZ101" s="181"/>
      <c r="BA101" s="181"/>
      <c r="BB101" s="181"/>
    </row>
    <row r="102" spans="1:54" ht="19.5" customHeight="1" thickBot="1">
      <c r="A102" s="126"/>
      <c r="B102" s="127"/>
      <c r="C102" s="128"/>
      <c r="D102" s="129"/>
      <c r="E102" s="128"/>
      <c r="F102" s="118" t="s">
        <v>272</v>
      </c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258">
        <v>1200</v>
      </c>
      <c r="AB102" s="259"/>
      <c r="AC102" s="260"/>
      <c r="AD102" s="240">
        <f>AD58+AD67+AD68+AD89+AD94+AD101</f>
        <v>3352096</v>
      </c>
      <c r="AE102" s="201"/>
      <c r="AF102" s="201"/>
      <c r="AG102" s="201"/>
      <c r="AH102" s="201"/>
      <c r="AI102" s="201"/>
      <c r="AJ102" s="201"/>
      <c r="AK102" s="201"/>
      <c r="AL102" s="202"/>
      <c r="AM102" s="240">
        <f>AM58+AM67+AM68+AM89+AM94+AM101</f>
        <v>3429072</v>
      </c>
      <c r="AN102" s="201"/>
      <c r="AO102" s="201"/>
      <c r="AP102" s="201"/>
      <c r="AQ102" s="201"/>
      <c r="AR102" s="201"/>
      <c r="AS102" s="201"/>
      <c r="AT102" s="202"/>
      <c r="AU102" s="200">
        <f>AU58+AU67+AU68+AU89+AU94+AU101</f>
        <v>2489866</v>
      </c>
      <c r="AV102" s="201"/>
      <c r="AW102" s="201"/>
      <c r="AX102" s="201"/>
      <c r="AY102" s="201"/>
      <c r="AZ102" s="201"/>
      <c r="BA102" s="201"/>
      <c r="BB102" s="202"/>
    </row>
    <row r="103" spans="1:54" ht="19.5" customHeight="1" thickBot="1">
      <c r="A103" s="130"/>
      <c r="B103" s="233" t="s">
        <v>347</v>
      </c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5"/>
      <c r="AA103" s="258">
        <v>1600</v>
      </c>
      <c r="AB103" s="259"/>
      <c r="AC103" s="260"/>
      <c r="AD103" s="240">
        <f>AD52+AD102</f>
        <v>6412426</v>
      </c>
      <c r="AE103" s="201"/>
      <c r="AF103" s="201"/>
      <c r="AG103" s="201"/>
      <c r="AH103" s="201"/>
      <c r="AI103" s="201"/>
      <c r="AJ103" s="201"/>
      <c r="AK103" s="201"/>
      <c r="AL103" s="202"/>
      <c r="AM103" s="240">
        <f>AM52+AM102</f>
        <v>4959688</v>
      </c>
      <c r="AN103" s="201"/>
      <c r="AO103" s="201"/>
      <c r="AP103" s="201"/>
      <c r="AQ103" s="201"/>
      <c r="AR103" s="201"/>
      <c r="AS103" s="201"/>
      <c r="AT103" s="202"/>
      <c r="AU103" s="200">
        <f>AU52+AU102</f>
        <v>3722680</v>
      </c>
      <c r="AV103" s="201"/>
      <c r="AW103" s="201"/>
      <c r="AX103" s="201"/>
      <c r="AY103" s="201"/>
      <c r="AZ103" s="201"/>
      <c r="BA103" s="201"/>
      <c r="BB103" s="202"/>
    </row>
    <row r="104" spans="1:46" ht="19.5" customHeight="1">
      <c r="A104" s="159"/>
      <c r="B104" s="94"/>
      <c r="C104" s="94"/>
      <c r="D104" s="119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5"/>
      <c r="AB104" s="75"/>
      <c r="AC104" s="75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</row>
    <row r="105" spans="1:47" s="120" customFormat="1" ht="18.75" customHeight="1" thickBot="1">
      <c r="A105" s="163" t="s">
        <v>387</v>
      </c>
      <c r="AU105" s="120" t="s">
        <v>273</v>
      </c>
    </row>
    <row r="106" spans="1:54" ht="41.25" customHeight="1">
      <c r="A106" s="131" t="s">
        <v>334</v>
      </c>
      <c r="B106" s="221" t="s">
        <v>274</v>
      </c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3"/>
      <c r="AA106" s="251" t="s">
        <v>39</v>
      </c>
      <c r="AB106" s="279"/>
      <c r="AC106" s="279"/>
      <c r="AD106" s="279" t="str">
        <f>AD23</f>
        <v>на 31 декабря 2019г.</v>
      </c>
      <c r="AE106" s="279"/>
      <c r="AF106" s="279"/>
      <c r="AG106" s="279"/>
      <c r="AH106" s="279"/>
      <c r="AI106" s="279"/>
      <c r="AJ106" s="279"/>
      <c r="AK106" s="279"/>
      <c r="AL106" s="279"/>
      <c r="AM106" s="279" t="str">
        <f>AM23</f>
        <v>На 31 декабря
2018 г.</v>
      </c>
      <c r="AN106" s="279"/>
      <c r="AO106" s="279"/>
      <c r="AP106" s="279"/>
      <c r="AQ106" s="279"/>
      <c r="AR106" s="279"/>
      <c r="AS106" s="279"/>
      <c r="AT106" s="279"/>
      <c r="AU106" s="279" t="str">
        <f>AU23</f>
        <v>На 31 декабря
2017 г.</v>
      </c>
      <c r="AV106" s="279"/>
      <c r="AW106" s="279"/>
      <c r="AX106" s="279"/>
      <c r="AY106" s="279"/>
      <c r="AZ106" s="279"/>
      <c r="BA106" s="279"/>
      <c r="BB106" s="280"/>
    </row>
    <row r="107" spans="1:54" ht="12.75" customHeight="1" thickBot="1">
      <c r="A107" s="91">
        <v>1</v>
      </c>
      <c r="B107" s="224">
        <v>2</v>
      </c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6"/>
      <c r="AA107" s="277">
        <v>3</v>
      </c>
      <c r="AB107" s="277"/>
      <c r="AC107" s="277"/>
      <c r="AD107" s="277">
        <v>4</v>
      </c>
      <c r="AE107" s="277"/>
      <c r="AF107" s="277"/>
      <c r="AG107" s="277"/>
      <c r="AH107" s="277"/>
      <c r="AI107" s="277"/>
      <c r="AJ107" s="277"/>
      <c r="AK107" s="277"/>
      <c r="AL107" s="277"/>
      <c r="AM107" s="277">
        <v>5</v>
      </c>
      <c r="AN107" s="277"/>
      <c r="AO107" s="277"/>
      <c r="AP107" s="277"/>
      <c r="AQ107" s="277"/>
      <c r="AR107" s="277"/>
      <c r="AS107" s="277"/>
      <c r="AT107" s="277"/>
      <c r="AU107" s="277">
        <v>6</v>
      </c>
      <c r="AV107" s="277"/>
      <c r="AW107" s="277"/>
      <c r="AX107" s="277"/>
      <c r="AY107" s="277"/>
      <c r="AZ107" s="277"/>
      <c r="BA107" s="277"/>
      <c r="BB107" s="278"/>
    </row>
    <row r="108" spans="1:54" ht="15" customHeight="1">
      <c r="A108" s="132"/>
      <c r="B108" s="227" t="s">
        <v>275</v>
      </c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8"/>
      <c r="AA108" s="312">
        <v>1310</v>
      </c>
      <c r="AB108" s="313"/>
      <c r="AC108" s="313"/>
      <c r="AD108" s="270">
        <v>448669</v>
      </c>
      <c r="AE108" s="270"/>
      <c r="AF108" s="270"/>
      <c r="AG108" s="270"/>
      <c r="AH108" s="270"/>
      <c r="AI108" s="270"/>
      <c r="AJ108" s="270"/>
      <c r="AK108" s="270"/>
      <c r="AL108" s="270"/>
      <c r="AM108" s="270">
        <v>448669</v>
      </c>
      <c r="AN108" s="270"/>
      <c r="AO108" s="270"/>
      <c r="AP108" s="270"/>
      <c r="AQ108" s="270"/>
      <c r="AR108" s="270"/>
      <c r="AS108" s="270"/>
      <c r="AT108" s="270"/>
      <c r="AU108" s="270">
        <v>448669</v>
      </c>
      <c r="AV108" s="270"/>
      <c r="AW108" s="270"/>
      <c r="AX108" s="270"/>
      <c r="AY108" s="270"/>
      <c r="AZ108" s="270"/>
      <c r="BA108" s="270"/>
      <c r="BB108" s="270"/>
    </row>
    <row r="109" spans="1:54" ht="17.25" customHeight="1">
      <c r="A109" s="133" t="s">
        <v>361</v>
      </c>
      <c r="B109" s="179" t="s">
        <v>376</v>
      </c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80"/>
      <c r="AA109" s="203"/>
      <c r="AB109" s="204"/>
      <c r="AC109" s="204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</row>
    <row r="110" spans="1:56" ht="17.25" customHeight="1">
      <c r="A110" s="133" t="s">
        <v>361</v>
      </c>
      <c r="B110" s="219" t="s">
        <v>276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20"/>
      <c r="AA110" s="241">
        <v>1320</v>
      </c>
      <c r="AB110" s="242"/>
      <c r="AC110" s="243"/>
      <c r="AD110" s="185">
        <v>0</v>
      </c>
      <c r="AE110" s="186"/>
      <c r="AF110" s="186"/>
      <c r="AG110" s="186"/>
      <c r="AH110" s="186"/>
      <c r="AI110" s="186"/>
      <c r="AJ110" s="186"/>
      <c r="AK110" s="186"/>
      <c r="AL110" s="187"/>
      <c r="AM110" s="185">
        <v>0</v>
      </c>
      <c r="AN110" s="186"/>
      <c r="AO110" s="186"/>
      <c r="AP110" s="186"/>
      <c r="AQ110" s="186"/>
      <c r="AR110" s="186"/>
      <c r="AS110" s="186"/>
      <c r="AT110" s="187"/>
      <c r="AU110" s="185">
        <v>0</v>
      </c>
      <c r="AV110" s="186"/>
      <c r="AW110" s="186"/>
      <c r="AX110" s="186"/>
      <c r="AY110" s="186"/>
      <c r="AZ110" s="186"/>
      <c r="BA110" s="186"/>
      <c r="BB110" s="187"/>
      <c r="BD110" s="115"/>
    </row>
    <row r="111" spans="1:56" ht="17.25" customHeight="1">
      <c r="A111" s="134" t="s">
        <v>361</v>
      </c>
      <c r="B111" s="219" t="s">
        <v>219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20"/>
      <c r="AA111" s="241">
        <v>1340</v>
      </c>
      <c r="AB111" s="242"/>
      <c r="AC111" s="243"/>
      <c r="AD111" s="185">
        <v>104030</v>
      </c>
      <c r="AE111" s="186"/>
      <c r="AF111" s="186"/>
      <c r="AG111" s="186"/>
      <c r="AH111" s="186"/>
      <c r="AI111" s="186"/>
      <c r="AJ111" s="186"/>
      <c r="AK111" s="186"/>
      <c r="AL111" s="187"/>
      <c r="AM111" s="185">
        <v>109960</v>
      </c>
      <c r="AN111" s="186"/>
      <c r="AO111" s="186"/>
      <c r="AP111" s="186"/>
      <c r="AQ111" s="186"/>
      <c r="AR111" s="186"/>
      <c r="AS111" s="186"/>
      <c r="AT111" s="187"/>
      <c r="AU111" s="185">
        <v>110651</v>
      </c>
      <c r="AV111" s="186"/>
      <c r="AW111" s="186"/>
      <c r="AX111" s="186"/>
      <c r="AY111" s="186"/>
      <c r="AZ111" s="186"/>
      <c r="BA111" s="186"/>
      <c r="BB111" s="187"/>
      <c r="BC111" s="115">
        <f>AD111-AM111</f>
        <v>-5930</v>
      </c>
      <c r="BD111" s="115">
        <f>AU111-AM111</f>
        <v>691</v>
      </c>
    </row>
    <row r="112" spans="1:54" ht="19.5" customHeight="1">
      <c r="A112" s="134" t="s">
        <v>361</v>
      </c>
      <c r="B112" s="175" t="s">
        <v>256</v>
      </c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6"/>
      <c r="AA112" s="203">
        <v>1350</v>
      </c>
      <c r="AB112" s="204"/>
      <c r="AC112" s="204"/>
      <c r="AD112" s="182">
        <f>AD113</f>
        <v>0</v>
      </c>
      <c r="AE112" s="182"/>
      <c r="AF112" s="182"/>
      <c r="AG112" s="182"/>
      <c r="AH112" s="182"/>
      <c r="AI112" s="182"/>
      <c r="AJ112" s="182"/>
      <c r="AK112" s="182"/>
      <c r="AL112" s="182"/>
      <c r="AM112" s="182">
        <f>AM113</f>
        <v>0</v>
      </c>
      <c r="AN112" s="182"/>
      <c r="AO112" s="182"/>
      <c r="AP112" s="182"/>
      <c r="AQ112" s="182"/>
      <c r="AR112" s="182"/>
      <c r="AS112" s="182"/>
      <c r="AT112" s="182"/>
      <c r="AU112" s="182">
        <f>AU113</f>
        <v>0</v>
      </c>
      <c r="AV112" s="182"/>
      <c r="AW112" s="182"/>
      <c r="AX112" s="182"/>
      <c r="AY112" s="182"/>
      <c r="AZ112" s="182"/>
      <c r="BA112" s="182"/>
      <c r="BB112" s="182"/>
    </row>
    <row r="113" spans="1:56" ht="19.5" customHeight="1">
      <c r="A113" s="134"/>
      <c r="B113" s="219" t="s">
        <v>345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20"/>
      <c r="AA113" s="241">
        <v>1351</v>
      </c>
      <c r="AB113" s="242"/>
      <c r="AC113" s="243"/>
      <c r="AD113" s="185">
        <v>0</v>
      </c>
      <c r="AE113" s="186"/>
      <c r="AF113" s="186"/>
      <c r="AG113" s="186"/>
      <c r="AH113" s="186"/>
      <c r="AI113" s="186"/>
      <c r="AJ113" s="186"/>
      <c r="AK113" s="186"/>
      <c r="AL113" s="187"/>
      <c r="AM113" s="185">
        <v>0</v>
      </c>
      <c r="AN113" s="186"/>
      <c r="AO113" s="186"/>
      <c r="AP113" s="186"/>
      <c r="AQ113" s="186"/>
      <c r="AR113" s="186"/>
      <c r="AS113" s="186"/>
      <c r="AT113" s="187"/>
      <c r="AU113" s="185">
        <v>0</v>
      </c>
      <c r="AV113" s="186"/>
      <c r="AW113" s="186"/>
      <c r="AX113" s="186"/>
      <c r="AY113" s="186"/>
      <c r="AZ113" s="186"/>
      <c r="BA113" s="186"/>
      <c r="BB113" s="187"/>
      <c r="BD113" s="115"/>
    </row>
    <row r="114" spans="1:54" ht="19.5" customHeight="1">
      <c r="A114" s="134" t="s">
        <v>361</v>
      </c>
      <c r="B114" s="175" t="s">
        <v>277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6"/>
      <c r="AA114" s="203">
        <v>1360</v>
      </c>
      <c r="AB114" s="204"/>
      <c r="AC114" s="204"/>
      <c r="AD114" s="182">
        <f>SUM(AD115:AL117)</f>
        <v>22433</v>
      </c>
      <c r="AE114" s="182"/>
      <c r="AF114" s="182"/>
      <c r="AG114" s="182"/>
      <c r="AH114" s="182"/>
      <c r="AI114" s="182"/>
      <c r="AJ114" s="182"/>
      <c r="AK114" s="182"/>
      <c r="AL114" s="182"/>
      <c r="AM114" s="182">
        <f>SUM(AM115:AT117)</f>
        <v>22433</v>
      </c>
      <c r="AN114" s="182"/>
      <c r="AO114" s="182"/>
      <c r="AP114" s="182"/>
      <c r="AQ114" s="182"/>
      <c r="AR114" s="182"/>
      <c r="AS114" s="182"/>
      <c r="AT114" s="182"/>
      <c r="AU114" s="182">
        <f>SUM(AU115:BB117)</f>
        <v>22433</v>
      </c>
      <c r="AV114" s="182"/>
      <c r="AW114" s="182"/>
      <c r="AX114" s="182"/>
      <c r="AY114" s="182"/>
      <c r="AZ114" s="182"/>
      <c r="BA114" s="182"/>
      <c r="BB114" s="182"/>
    </row>
    <row r="115" spans="1:54" ht="14.25" customHeight="1">
      <c r="A115" s="106"/>
      <c r="B115" s="191" t="s">
        <v>211</v>
      </c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236"/>
      <c r="AA115" s="203">
        <v>1361</v>
      </c>
      <c r="AB115" s="204"/>
      <c r="AC115" s="204"/>
      <c r="AD115" s="182">
        <v>22433</v>
      </c>
      <c r="AE115" s="182"/>
      <c r="AF115" s="182"/>
      <c r="AG115" s="182"/>
      <c r="AH115" s="182"/>
      <c r="AI115" s="182"/>
      <c r="AJ115" s="182"/>
      <c r="AK115" s="182"/>
      <c r="AL115" s="182"/>
      <c r="AM115" s="182">
        <v>22433</v>
      </c>
      <c r="AN115" s="182"/>
      <c r="AO115" s="182"/>
      <c r="AP115" s="182"/>
      <c r="AQ115" s="182"/>
      <c r="AR115" s="182"/>
      <c r="AS115" s="182"/>
      <c r="AT115" s="182"/>
      <c r="AU115" s="182">
        <v>22433</v>
      </c>
      <c r="AV115" s="182"/>
      <c r="AW115" s="182"/>
      <c r="AX115" s="182"/>
      <c r="AY115" s="182"/>
      <c r="AZ115" s="182"/>
      <c r="BA115" s="182"/>
      <c r="BB115" s="182"/>
    </row>
    <row r="116" spans="1:54" ht="16.5" customHeight="1">
      <c r="A116" s="106"/>
      <c r="B116" s="218" t="s">
        <v>344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37"/>
      <c r="AA116" s="203"/>
      <c r="AB116" s="204"/>
      <c r="AC116" s="204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</row>
    <row r="117" spans="1:54" ht="19.5" customHeight="1">
      <c r="A117" s="106"/>
      <c r="B117" s="219" t="s">
        <v>343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20"/>
      <c r="AA117" s="203">
        <v>1362</v>
      </c>
      <c r="AB117" s="204"/>
      <c r="AC117" s="204"/>
      <c r="AD117" s="182">
        <v>0</v>
      </c>
      <c r="AE117" s="182"/>
      <c r="AF117" s="182"/>
      <c r="AG117" s="182"/>
      <c r="AH117" s="182"/>
      <c r="AI117" s="182"/>
      <c r="AJ117" s="182"/>
      <c r="AK117" s="182"/>
      <c r="AL117" s="182"/>
      <c r="AM117" s="182">
        <v>0</v>
      </c>
      <c r="AN117" s="182"/>
      <c r="AO117" s="182"/>
      <c r="AP117" s="182"/>
      <c r="AQ117" s="182"/>
      <c r="AR117" s="182"/>
      <c r="AS117" s="182"/>
      <c r="AT117" s="182"/>
      <c r="AU117" s="182">
        <v>0</v>
      </c>
      <c r="AV117" s="182"/>
      <c r="AW117" s="182"/>
      <c r="AX117" s="182"/>
      <c r="AY117" s="182"/>
      <c r="AZ117" s="182"/>
      <c r="BA117" s="182"/>
      <c r="BB117" s="182"/>
    </row>
    <row r="118" spans="1:56" ht="19.5" customHeight="1">
      <c r="A118" s="134" t="s">
        <v>361</v>
      </c>
      <c r="B118" s="93" t="s">
        <v>278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241">
        <v>1370</v>
      </c>
      <c r="AB118" s="242"/>
      <c r="AC118" s="243"/>
      <c r="AD118" s="182">
        <f>SUM(AD119:AL121)</f>
        <v>3172090</v>
      </c>
      <c r="AE118" s="182"/>
      <c r="AF118" s="182"/>
      <c r="AG118" s="182"/>
      <c r="AH118" s="182"/>
      <c r="AI118" s="182"/>
      <c r="AJ118" s="182"/>
      <c r="AK118" s="182"/>
      <c r="AL118" s="182"/>
      <c r="AM118" s="182">
        <v>2456508</v>
      </c>
      <c r="AN118" s="182"/>
      <c r="AO118" s="182"/>
      <c r="AP118" s="182"/>
      <c r="AQ118" s="182"/>
      <c r="AR118" s="182"/>
      <c r="AS118" s="182"/>
      <c r="AT118" s="182"/>
      <c r="AU118" s="182">
        <v>2275429</v>
      </c>
      <c r="AV118" s="182"/>
      <c r="AW118" s="182"/>
      <c r="AX118" s="182"/>
      <c r="AY118" s="182"/>
      <c r="AZ118" s="182"/>
      <c r="BA118" s="182"/>
      <c r="BB118" s="182"/>
      <c r="BD118" s="115"/>
    </row>
    <row r="119" spans="1:58" ht="19.5" customHeight="1">
      <c r="A119" s="106"/>
      <c r="B119" s="93" t="s">
        <v>279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241">
        <v>1371</v>
      </c>
      <c r="AB119" s="242"/>
      <c r="AC119" s="243"/>
      <c r="AD119" s="182">
        <v>1343581</v>
      </c>
      <c r="AE119" s="182"/>
      <c r="AF119" s="182"/>
      <c r="AG119" s="182"/>
      <c r="AH119" s="182"/>
      <c r="AI119" s="182"/>
      <c r="AJ119" s="182"/>
      <c r="AK119" s="182"/>
      <c r="AL119" s="182"/>
      <c r="AM119" s="182">
        <v>1132120</v>
      </c>
      <c r="AN119" s="182"/>
      <c r="AO119" s="182"/>
      <c r="AP119" s="182"/>
      <c r="AQ119" s="182"/>
      <c r="AR119" s="182"/>
      <c r="AS119" s="182"/>
      <c r="AT119" s="182"/>
      <c r="AU119" s="182">
        <v>13262</v>
      </c>
      <c r="AV119" s="182"/>
      <c r="AW119" s="182"/>
      <c r="AX119" s="182"/>
      <c r="AY119" s="182"/>
      <c r="AZ119" s="182"/>
      <c r="BA119" s="182"/>
      <c r="BB119" s="182"/>
      <c r="BD119" s="115"/>
      <c r="BF119" s="115"/>
    </row>
    <row r="120" spans="1:57" ht="19.5" customHeight="1">
      <c r="A120" s="106"/>
      <c r="B120" s="93" t="s">
        <v>86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241">
        <v>1372</v>
      </c>
      <c r="AB120" s="242"/>
      <c r="AC120" s="243"/>
      <c r="AD120" s="362">
        <v>6603754</v>
      </c>
      <c r="AE120" s="363"/>
      <c r="AF120" s="363"/>
      <c r="AG120" s="363"/>
      <c r="AH120" s="363"/>
      <c r="AI120" s="363"/>
      <c r="AJ120" s="363"/>
      <c r="AK120" s="363"/>
      <c r="AL120" s="364"/>
      <c r="AM120" s="185">
        <v>4264978</v>
      </c>
      <c r="AN120" s="186"/>
      <c r="AO120" s="186"/>
      <c r="AP120" s="186"/>
      <c r="AQ120" s="186"/>
      <c r="AR120" s="186"/>
      <c r="AS120" s="186"/>
      <c r="AT120" s="187"/>
      <c r="AU120" s="185">
        <v>2758400</v>
      </c>
      <c r="AV120" s="186"/>
      <c r="AW120" s="186"/>
      <c r="AX120" s="186"/>
      <c r="AY120" s="186"/>
      <c r="AZ120" s="186"/>
      <c r="BA120" s="186"/>
      <c r="BB120" s="187"/>
      <c r="BC120" s="170">
        <f>AD120-'Ф2'!BQ43</f>
        <v>0</v>
      </c>
      <c r="BE120" s="115"/>
    </row>
    <row r="121" spans="1:54" ht="19.5" customHeight="1" thickBot="1">
      <c r="A121" s="134" t="s">
        <v>361</v>
      </c>
      <c r="B121" s="61" t="s">
        <v>113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295">
        <v>1373</v>
      </c>
      <c r="AB121" s="225"/>
      <c r="AC121" s="226"/>
      <c r="AD121" s="365">
        <v>-4775245</v>
      </c>
      <c r="AE121" s="366"/>
      <c r="AF121" s="366"/>
      <c r="AG121" s="366"/>
      <c r="AH121" s="366"/>
      <c r="AI121" s="366"/>
      <c r="AJ121" s="366"/>
      <c r="AK121" s="366"/>
      <c r="AL121" s="367"/>
      <c r="AM121" s="271">
        <v>-2940590</v>
      </c>
      <c r="AN121" s="272"/>
      <c r="AO121" s="272"/>
      <c r="AP121" s="272"/>
      <c r="AQ121" s="272"/>
      <c r="AR121" s="272"/>
      <c r="AS121" s="272"/>
      <c r="AT121" s="273"/>
      <c r="AU121" s="271">
        <v>-496233</v>
      </c>
      <c r="AV121" s="272"/>
      <c r="AW121" s="272"/>
      <c r="AX121" s="272"/>
      <c r="AY121" s="272"/>
      <c r="AZ121" s="272"/>
      <c r="BA121" s="272"/>
      <c r="BB121" s="273"/>
    </row>
    <row r="122" spans="1:54" ht="19.5" customHeight="1" thickBot="1">
      <c r="A122" s="112"/>
      <c r="B122" s="129"/>
      <c r="C122" s="129"/>
      <c r="D122" s="128"/>
      <c r="E122" s="234" t="s">
        <v>87</v>
      </c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5"/>
      <c r="AA122" s="258">
        <v>1300</v>
      </c>
      <c r="AB122" s="259"/>
      <c r="AC122" s="260"/>
      <c r="AD122" s="240">
        <f>AD108+AD110+AD111+AD112+AD114+AD118</f>
        <v>3747222</v>
      </c>
      <c r="AE122" s="201"/>
      <c r="AF122" s="201"/>
      <c r="AG122" s="201"/>
      <c r="AH122" s="201"/>
      <c r="AI122" s="201"/>
      <c r="AJ122" s="201"/>
      <c r="AK122" s="201"/>
      <c r="AL122" s="202"/>
      <c r="AM122" s="200">
        <f>AM108+AM110+AM111+AM112+AM114+AM118</f>
        <v>3037570</v>
      </c>
      <c r="AN122" s="201"/>
      <c r="AO122" s="201"/>
      <c r="AP122" s="201"/>
      <c r="AQ122" s="201"/>
      <c r="AR122" s="201"/>
      <c r="AS122" s="201"/>
      <c r="AT122" s="202"/>
      <c r="AU122" s="200">
        <f>AU108+AU110+AU111+AU112+AU114+AU118</f>
        <v>2857182</v>
      </c>
      <c r="AV122" s="201"/>
      <c r="AW122" s="201"/>
      <c r="AX122" s="201"/>
      <c r="AY122" s="201"/>
      <c r="AZ122" s="201"/>
      <c r="BA122" s="201"/>
      <c r="BB122" s="202"/>
    </row>
    <row r="123" spans="1:54" ht="15" customHeight="1">
      <c r="A123" s="112"/>
      <c r="B123" s="355" t="s">
        <v>88</v>
      </c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6"/>
      <c r="AA123" s="312">
        <v>1410</v>
      </c>
      <c r="AB123" s="313"/>
      <c r="AC123" s="313"/>
      <c r="AD123" s="270">
        <f>SUM(AD125:AL129)</f>
        <v>1355660</v>
      </c>
      <c r="AE123" s="270"/>
      <c r="AF123" s="270"/>
      <c r="AG123" s="270"/>
      <c r="AH123" s="270"/>
      <c r="AI123" s="270"/>
      <c r="AJ123" s="270"/>
      <c r="AK123" s="270"/>
      <c r="AL123" s="270"/>
      <c r="AM123" s="270">
        <v>641167</v>
      </c>
      <c r="AN123" s="270"/>
      <c r="AO123" s="270"/>
      <c r="AP123" s="270"/>
      <c r="AQ123" s="270"/>
      <c r="AR123" s="270"/>
      <c r="AS123" s="270"/>
      <c r="AT123" s="270"/>
      <c r="AU123" s="270">
        <f>SUM(AU125:BB129)</f>
        <v>371809</v>
      </c>
      <c r="AV123" s="270"/>
      <c r="AW123" s="270"/>
      <c r="AX123" s="270"/>
      <c r="AY123" s="270"/>
      <c r="AZ123" s="270"/>
      <c r="BA123" s="270"/>
      <c r="BB123" s="270"/>
    </row>
    <row r="124" spans="1:54" ht="15" customHeight="1">
      <c r="A124" s="124" t="s">
        <v>362</v>
      </c>
      <c r="B124" s="179" t="s">
        <v>394</v>
      </c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80"/>
      <c r="AA124" s="203"/>
      <c r="AB124" s="204"/>
      <c r="AC124" s="204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</row>
    <row r="125" spans="1:54" ht="15" customHeight="1">
      <c r="A125" s="124"/>
      <c r="B125" s="61"/>
      <c r="C125" s="61"/>
      <c r="D125" s="61"/>
      <c r="E125" s="177" t="s">
        <v>211</v>
      </c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8"/>
      <c r="AA125" s="203">
        <v>1411</v>
      </c>
      <c r="AB125" s="204"/>
      <c r="AC125" s="204"/>
      <c r="AD125" s="182">
        <v>1355660</v>
      </c>
      <c r="AE125" s="182"/>
      <c r="AF125" s="182"/>
      <c r="AG125" s="182"/>
      <c r="AH125" s="182"/>
      <c r="AI125" s="182"/>
      <c r="AJ125" s="182"/>
      <c r="AK125" s="182"/>
      <c r="AL125" s="182"/>
      <c r="AM125" s="182">
        <v>641167</v>
      </c>
      <c r="AN125" s="182"/>
      <c r="AO125" s="182"/>
      <c r="AP125" s="182"/>
      <c r="AQ125" s="182"/>
      <c r="AR125" s="182"/>
      <c r="AS125" s="182"/>
      <c r="AT125" s="182"/>
      <c r="AU125" s="182">
        <v>371809</v>
      </c>
      <c r="AV125" s="182"/>
      <c r="AW125" s="182"/>
      <c r="AX125" s="182"/>
      <c r="AY125" s="182"/>
      <c r="AZ125" s="182"/>
      <c r="BA125" s="182"/>
      <c r="BB125" s="182"/>
    </row>
    <row r="126" spans="1:54" ht="15" customHeight="1">
      <c r="A126" s="309" t="s">
        <v>362</v>
      </c>
      <c r="B126" s="94"/>
      <c r="C126" s="238" t="s">
        <v>90</v>
      </c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9"/>
      <c r="AA126" s="203"/>
      <c r="AB126" s="204"/>
      <c r="AC126" s="204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</row>
    <row r="127" spans="1:54" ht="15" customHeight="1">
      <c r="A127" s="308"/>
      <c r="B127" s="254" t="s">
        <v>91</v>
      </c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5"/>
      <c r="AA127" s="203"/>
      <c r="AB127" s="204"/>
      <c r="AC127" s="204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</row>
    <row r="128" spans="1:54" ht="15" customHeight="1">
      <c r="A128" s="309" t="s">
        <v>362</v>
      </c>
      <c r="B128" s="61"/>
      <c r="C128" s="177" t="s">
        <v>17</v>
      </c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8"/>
      <c r="AA128" s="203">
        <v>1412</v>
      </c>
      <c r="AB128" s="204"/>
      <c r="AC128" s="204"/>
      <c r="AD128" s="360">
        <v>0</v>
      </c>
      <c r="AE128" s="360"/>
      <c r="AF128" s="360"/>
      <c r="AG128" s="360"/>
      <c r="AH128" s="360"/>
      <c r="AI128" s="360"/>
      <c r="AJ128" s="360"/>
      <c r="AK128" s="360"/>
      <c r="AL128" s="360"/>
      <c r="AM128" s="264">
        <v>0</v>
      </c>
      <c r="AN128" s="265"/>
      <c r="AO128" s="265"/>
      <c r="AP128" s="265"/>
      <c r="AQ128" s="265"/>
      <c r="AR128" s="265"/>
      <c r="AS128" s="265"/>
      <c r="AT128" s="266"/>
      <c r="AU128" s="264">
        <v>0</v>
      </c>
      <c r="AV128" s="265"/>
      <c r="AW128" s="265"/>
      <c r="AX128" s="265"/>
      <c r="AY128" s="265"/>
      <c r="AZ128" s="265"/>
      <c r="BA128" s="265"/>
      <c r="BB128" s="266"/>
    </row>
    <row r="129" spans="1:54" ht="15" customHeight="1">
      <c r="A129" s="308"/>
      <c r="B129" s="254" t="s">
        <v>18</v>
      </c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5"/>
      <c r="AA129" s="203"/>
      <c r="AB129" s="204"/>
      <c r="AC129" s="204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267"/>
      <c r="AN129" s="268"/>
      <c r="AO129" s="268"/>
      <c r="AP129" s="268"/>
      <c r="AQ129" s="268"/>
      <c r="AR129" s="268"/>
      <c r="AS129" s="268"/>
      <c r="AT129" s="269"/>
      <c r="AU129" s="267"/>
      <c r="AV129" s="268"/>
      <c r="AW129" s="268"/>
      <c r="AX129" s="268"/>
      <c r="AY129" s="268"/>
      <c r="AZ129" s="268"/>
      <c r="BA129" s="268"/>
      <c r="BB129" s="269"/>
    </row>
    <row r="130" spans="1:56" ht="18" customHeight="1">
      <c r="A130" s="106" t="s">
        <v>358</v>
      </c>
      <c r="B130" s="219" t="s">
        <v>14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20"/>
      <c r="AA130" s="241">
        <v>1420</v>
      </c>
      <c r="AB130" s="242"/>
      <c r="AC130" s="243"/>
      <c r="AD130" s="185">
        <v>101835</v>
      </c>
      <c r="AE130" s="186"/>
      <c r="AF130" s="186"/>
      <c r="AG130" s="186"/>
      <c r="AH130" s="186"/>
      <c r="AI130" s="186"/>
      <c r="AJ130" s="186"/>
      <c r="AK130" s="186"/>
      <c r="AL130" s="187"/>
      <c r="AM130" s="185">
        <v>51510</v>
      </c>
      <c r="AN130" s="186"/>
      <c r="AO130" s="186"/>
      <c r="AP130" s="186"/>
      <c r="AQ130" s="186"/>
      <c r="AR130" s="186"/>
      <c r="AS130" s="186"/>
      <c r="AT130" s="187"/>
      <c r="AU130" s="185">
        <v>49240</v>
      </c>
      <c r="AV130" s="186"/>
      <c r="AW130" s="186"/>
      <c r="AX130" s="186"/>
      <c r="AY130" s="186"/>
      <c r="AZ130" s="186"/>
      <c r="BA130" s="186"/>
      <c r="BB130" s="187"/>
      <c r="BD130" s="115">
        <f>AD130-AM130</f>
        <v>50325</v>
      </c>
    </row>
    <row r="131" spans="1:54" ht="16.5" customHeight="1">
      <c r="A131" s="106" t="s">
        <v>363</v>
      </c>
      <c r="B131" s="219" t="s">
        <v>350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20"/>
      <c r="AA131" s="241">
        <v>1430</v>
      </c>
      <c r="AB131" s="242"/>
      <c r="AC131" s="243"/>
      <c r="AD131" s="185">
        <v>1000</v>
      </c>
      <c r="AE131" s="186"/>
      <c r="AF131" s="186"/>
      <c r="AG131" s="186"/>
      <c r="AH131" s="186"/>
      <c r="AI131" s="186"/>
      <c r="AJ131" s="186"/>
      <c r="AK131" s="186"/>
      <c r="AL131" s="187"/>
      <c r="AM131" s="185">
        <v>0</v>
      </c>
      <c r="AN131" s="186"/>
      <c r="AO131" s="186"/>
      <c r="AP131" s="186"/>
      <c r="AQ131" s="186"/>
      <c r="AR131" s="186"/>
      <c r="AS131" s="186"/>
      <c r="AT131" s="187"/>
      <c r="AU131" s="185">
        <v>0</v>
      </c>
      <c r="AV131" s="186"/>
      <c r="AW131" s="186"/>
      <c r="AX131" s="186"/>
      <c r="AY131" s="186"/>
      <c r="AZ131" s="186"/>
      <c r="BA131" s="186"/>
      <c r="BB131" s="187"/>
    </row>
    <row r="132" spans="1:54" ht="18" customHeight="1" thickBot="1">
      <c r="A132" s="112"/>
      <c r="B132" s="261" t="s">
        <v>381</v>
      </c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2"/>
      <c r="AA132" s="306">
        <v>1450</v>
      </c>
      <c r="AB132" s="277"/>
      <c r="AC132" s="277"/>
      <c r="AD132" s="181">
        <v>0</v>
      </c>
      <c r="AE132" s="181"/>
      <c r="AF132" s="181"/>
      <c r="AG132" s="181"/>
      <c r="AH132" s="181"/>
      <c r="AI132" s="181"/>
      <c r="AJ132" s="181"/>
      <c r="AK132" s="181"/>
      <c r="AL132" s="181"/>
      <c r="AM132" s="181">
        <v>0</v>
      </c>
      <c r="AN132" s="181"/>
      <c r="AO132" s="181"/>
      <c r="AP132" s="181"/>
      <c r="AQ132" s="181"/>
      <c r="AR132" s="181"/>
      <c r="AS132" s="181"/>
      <c r="AT132" s="181"/>
      <c r="AU132" s="181">
        <v>0</v>
      </c>
      <c r="AV132" s="181"/>
      <c r="AW132" s="181"/>
      <c r="AX132" s="181"/>
      <c r="AY132" s="181"/>
      <c r="AZ132" s="181"/>
      <c r="BA132" s="181"/>
      <c r="BB132" s="181"/>
    </row>
    <row r="133" spans="1:54" ht="19.5" customHeight="1" thickBot="1">
      <c r="A133" s="112"/>
      <c r="B133" s="129"/>
      <c r="C133" s="129"/>
      <c r="D133" s="128"/>
      <c r="E133" s="129"/>
      <c r="F133" s="118" t="s">
        <v>15</v>
      </c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258">
        <v>1400</v>
      </c>
      <c r="AB133" s="259"/>
      <c r="AC133" s="260"/>
      <c r="AD133" s="240">
        <f>AD123+AD130+AD131+AD132</f>
        <v>1458495</v>
      </c>
      <c r="AE133" s="201"/>
      <c r="AF133" s="201"/>
      <c r="AG133" s="201"/>
      <c r="AH133" s="201"/>
      <c r="AI133" s="201"/>
      <c r="AJ133" s="201"/>
      <c r="AK133" s="201"/>
      <c r="AL133" s="202"/>
      <c r="AM133" s="200">
        <f>AM123+AM130+AM131+AM132</f>
        <v>692677</v>
      </c>
      <c r="AN133" s="201"/>
      <c r="AO133" s="201"/>
      <c r="AP133" s="201"/>
      <c r="AQ133" s="201"/>
      <c r="AR133" s="201"/>
      <c r="AS133" s="201"/>
      <c r="AT133" s="202"/>
      <c r="AU133" s="200">
        <f>AU123+AU130+AU131+AU132</f>
        <v>421049</v>
      </c>
      <c r="AV133" s="201"/>
      <c r="AW133" s="201"/>
      <c r="AX133" s="201"/>
      <c r="AY133" s="201"/>
      <c r="AZ133" s="201"/>
      <c r="BA133" s="201"/>
      <c r="BB133" s="202"/>
    </row>
    <row r="134" spans="1:54" ht="15" customHeight="1">
      <c r="A134" s="112"/>
      <c r="B134" s="227" t="s">
        <v>16</v>
      </c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8"/>
      <c r="AA134" s="310">
        <v>1510</v>
      </c>
      <c r="AB134" s="311"/>
      <c r="AC134" s="311"/>
      <c r="AD134" s="252">
        <f>SUM(AD136:AL140)</f>
        <v>0</v>
      </c>
      <c r="AE134" s="252"/>
      <c r="AF134" s="252"/>
      <c r="AG134" s="252"/>
      <c r="AH134" s="252"/>
      <c r="AI134" s="252"/>
      <c r="AJ134" s="252"/>
      <c r="AK134" s="252"/>
      <c r="AL134" s="252"/>
      <c r="AM134" s="252">
        <v>0</v>
      </c>
      <c r="AN134" s="252"/>
      <c r="AO134" s="252"/>
      <c r="AP134" s="252"/>
      <c r="AQ134" s="252"/>
      <c r="AR134" s="252"/>
      <c r="AS134" s="252"/>
      <c r="AT134" s="252"/>
      <c r="AU134" s="252">
        <v>0</v>
      </c>
      <c r="AV134" s="252"/>
      <c r="AW134" s="252"/>
      <c r="AX134" s="252"/>
      <c r="AY134" s="252"/>
      <c r="AZ134" s="252"/>
      <c r="BA134" s="252"/>
      <c r="BB134" s="252"/>
    </row>
    <row r="135" spans="1:54" ht="15" customHeight="1">
      <c r="A135" s="112" t="s">
        <v>362</v>
      </c>
      <c r="B135" s="179" t="s">
        <v>395</v>
      </c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80"/>
      <c r="AA135" s="203"/>
      <c r="AB135" s="204"/>
      <c r="AC135" s="204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</row>
    <row r="136" spans="1:54" ht="15" customHeight="1">
      <c r="A136" s="112"/>
      <c r="B136" s="61"/>
      <c r="C136" s="61"/>
      <c r="D136" s="61"/>
      <c r="E136" s="177" t="s">
        <v>211</v>
      </c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8"/>
      <c r="AA136" s="203">
        <v>1511</v>
      </c>
      <c r="AB136" s="204"/>
      <c r="AC136" s="204"/>
      <c r="AD136" s="182">
        <v>0</v>
      </c>
      <c r="AE136" s="182"/>
      <c r="AF136" s="182"/>
      <c r="AG136" s="182"/>
      <c r="AH136" s="182"/>
      <c r="AI136" s="182"/>
      <c r="AJ136" s="182"/>
      <c r="AK136" s="182"/>
      <c r="AL136" s="182"/>
      <c r="AM136" s="182">
        <v>0</v>
      </c>
      <c r="AN136" s="182"/>
      <c r="AO136" s="182"/>
      <c r="AP136" s="182"/>
      <c r="AQ136" s="182"/>
      <c r="AR136" s="182"/>
      <c r="AS136" s="182"/>
      <c r="AT136" s="182"/>
      <c r="AU136" s="182">
        <v>0</v>
      </c>
      <c r="AV136" s="182"/>
      <c r="AW136" s="182"/>
      <c r="AX136" s="182"/>
      <c r="AY136" s="182"/>
      <c r="AZ136" s="182"/>
      <c r="BA136" s="182"/>
      <c r="BB136" s="182"/>
    </row>
    <row r="137" spans="1:54" ht="15" customHeight="1">
      <c r="A137" s="307" t="s">
        <v>362</v>
      </c>
      <c r="B137" s="94"/>
      <c r="C137" s="238" t="s">
        <v>3</v>
      </c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9"/>
      <c r="AA137" s="203"/>
      <c r="AB137" s="204"/>
      <c r="AC137" s="204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</row>
    <row r="138" spans="1:54" ht="15" customHeight="1">
      <c r="A138" s="308"/>
      <c r="B138" s="179" t="s">
        <v>346</v>
      </c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80"/>
      <c r="AA138" s="203"/>
      <c r="AB138" s="204"/>
      <c r="AC138" s="204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</row>
    <row r="139" spans="1:54" ht="15" customHeight="1">
      <c r="A139" s="307" t="s">
        <v>362</v>
      </c>
      <c r="B139" s="61"/>
      <c r="C139" s="177" t="s">
        <v>340</v>
      </c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8"/>
      <c r="AA139" s="203">
        <v>1512</v>
      </c>
      <c r="AB139" s="204"/>
      <c r="AC139" s="204"/>
      <c r="AD139" s="182">
        <v>0</v>
      </c>
      <c r="AE139" s="182"/>
      <c r="AF139" s="182"/>
      <c r="AG139" s="182"/>
      <c r="AH139" s="182"/>
      <c r="AI139" s="182"/>
      <c r="AJ139" s="182"/>
      <c r="AK139" s="182"/>
      <c r="AL139" s="182"/>
      <c r="AM139" s="182">
        <v>0</v>
      </c>
      <c r="AN139" s="182"/>
      <c r="AO139" s="182"/>
      <c r="AP139" s="182"/>
      <c r="AQ139" s="182"/>
      <c r="AR139" s="182"/>
      <c r="AS139" s="182"/>
      <c r="AT139" s="182"/>
      <c r="AU139" s="182">
        <v>0</v>
      </c>
      <c r="AV139" s="182"/>
      <c r="AW139" s="182"/>
      <c r="AX139" s="182"/>
      <c r="AY139" s="182"/>
      <c r="AZ139" s="182"/>
      <c r="BA139" s="182"/>
      <c r="BB139" s="182"/>
    </row>
    <row r="140" spans="1:54" ht="15" customHeight="1">
      <c r="A140" s="308"/>
      <c r="B140" s="179" t="s">
        <v>346</v>
      </c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80"/>
      <c r="AA140" s="203"/>
      <c r="AB140" s="204"/>
      <c r="AC140" s="204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2"/>
      <c r="BA140" s="182"/>
      <c r="BB140" s="182"/>
    </row>
    <row r="141" spans="1:54" ht="19.5" customHeight="1">
      <c r="A141" s="122" t="s">
        <v>362</v>
      </c>
      <c r="B141" s="175" t="s">
        <v>4</v>
      </c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6"/>
      <c r="AA141" s="203">
        <v>1520</v>
      </c>
      <c r="AB141" s="204"/>
      <c r="AC141" s="204"/>
      <c r="AD141" s="182">
        <f>SUM(AD142:AL149)</f>
        <v>1079642</v>
      </c>
      <c r="AE141" s="182"/>
      <c r="AF141" s="182"/>
      <c r="AG141" s="182"/>
      <c r="AH141" s="182"/>
      <c r="AI141" s="182"/>
      <c r="AJ141" s="182"/>
      <c r="AK141" s="182"/>
      <c r="AL141" s="182"/>
      <c r="AM141" s="182">
        <v>1112420</v>
      </c>
      <c r="AN141" s="182"/>
      <c r="AO141" s="182"/>
      <c r="AP141" s="182"/>
      <c r="AQ141" s="182"/>
      <c r="AR141" s="182"/>
      <c r="AS141" s="182"/>
      <c r="AT141" s="182"/>
      <c r="AU141" s="182">
        <f>SUM(AU142:BB149)</f>
        <v>338835</v>
      </c>
      <c r="AV141" s="182"/>
      <c r="AW141" s="182"/>
      <c r="AX141" s="182"/>
      <c r="AY141" s="182"/>
      <c r="AZ141" s="182"/>
      <c r="BA141" s="182"/>
      <c r="BB141" s="182"/>
    </row>
    <row r="142" spans="1:54" ht="15" customHeight="1">
      <c r="A142" s="122"/>
      <c r="B142" s="61"/>
      <c r="C142" s="61"/>
      <c r="D142" s="61"/>
      <c r="E142" s="177" t="s">
        <v>211</v>
      </c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8"/>
      <c r="AA142" s="203">
        <v>1521</v>
      </c>
      <c r="AB142" s="204"/>
      <c r="AC142" s="204"/>
      <c r="AD142" s="182">
        <v>494106</v>
      </c>
      <c r="AE142" s="182"/>
      <c r="AF142" s="182"/>
      <c r="AG142" s="182"/>
      <c r="AH142" s="182"/>
      <c r="AI142" s="182"/>
      <c r="AJ142" s="182"/>
      <c r="AK142" s="182"/>
      <c r="AL142" s="182"/>
      <c r="AM142" s="182">
        <v>270323</v>
      </c>
      <c r="AN142" s="182"/>
      <c r="AO142" s="182"/>
      <c r="AP142" s="182"/>
      <c r="AQ142" s="182"/>
      <c r="AR142" s="182"/>
      <c r="AS142" s="182"/>
      <c r="AT142" s="182"/>
      <c r="AU142" s="182">
        <v>175683</v>
      </c>
      <c r="AV142" s="182"/>
      <c r="AW142" s="182"/>
      <c r="AX142" s="182"/>
      <c r="AY142" s="182"/>
      <c r="AZ142" s="182"/>
      <c r="BA142" s="182"/>
      <c r="BB142" s="182"/>
    </row>
    <row r="143" spans="1:54" ht="15" customHeight="1">
      <c r="A143" s="123" t="s">
        <v>362</v>
      </c>
      <c r="B143" s="62"/>
      <c r="C143" s="179" t="s">
        <v>5</v>
      </c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80"/>
      <c r="AA143" s="203"/>
      <c r="AB143" s="204"/>
      <c r="AC143" s="204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182"/>
    </row>
    <row r="144" spans="1:54" ht="18.75" customHeight="1">
      <c r="A144" s="123" t="s">
        <v>362</v>
      </c>
      <c r="B144" s="62"/>
      <c r="C144" s="214" t="s">
        <v>202</v>
      </c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5"/>
      <c r="AA144" s="241">
        <v>1522</v>
      </c>
      <c r="AB144" s="242"/>
      <c r="AC144" s="243"/>
      <c r="AD144" s="185">
        <v>0</v>
      </c>
      <c r="AE144" s="186"/>
      <c r="AF144" s="186"/>
      <c r="AG144" s="186"/>
      <c r="AH144" s="186"/>
      <c r="AI144" s="186"/>
      <c r="AJ144" s="186"/>
      <c r="AK144" s="186"/>
      <c r="AL144" s="187"/>
      <c r="AM144" s="185">
        <v>0</v>
      </c>
      <c r="AN144" s="186"/>
      <c r="AO144" s="186"/>
      <c r="AP144" s="186"/>
      <c r="AQ144" s="186"/>
      <c r="AR144" s="186"/>
      <c r="AS144" s="186"/>
      <c r="AT144" s="187"/>
      <c r="AU144" s="185">
        <v>0</v>
      </c>
      <c r="AV144" s="186"/>
      <c r="AW144" s="186"/>
      <c r="AX144" s="186"/>
      <c r="AY144" s="186"/>
      <c r="AZ144" s="186"/>
      <c r="BA144" s="186"/>
      <c r="BB144" s="187"/>
    </row>
    <row r="145" spans="1:54" ht="19.5" customHeight="1">
      <c r="A145" s="106" t="s">
        <v>362</v>
      </c>
      <c r="B145" s="93"/>
      <c r="C145" s="175" t="s">
        <v>6</v>
      </c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6"/>
      <c r="AA145" s="241">
        <v>1523</v>
      </c>
      <c r="AB145" s="242"/>
      <c r="AC145" s="243"/>
      <c r="AD145" s="185">
        <v>50490</v>
      </c>
      <c r="AE145" s="186"/>
      <c r="AF145" s="186"/>
      <c r="AG145" s="186"/>
      <c r="AH145" s="186"/>
      <c r="AI145" s="186"/>
      <c r="AJ145" s="186"/>
      <c r="AK145" s="186"/>
      <c r="AL145" s="187"/>
      <c r="AM145" s="185">
        <v>47713</v>
      </c>
      <c r="AN145" s="186"/>
      <c r="AO145" s="186"/>
      <c r="AP145" s="186"/>
      <c r="AQ145" s="186"/>
      <c r="AR145" s="186"/>
      <c r="AS145" s="186"/>
      <c r="AT145" s="187"/>
      <c r="AU145" s="185">
        <v>52078</v>
      </c>
      <c r="AV145" s="186"/>
      <c r="AW145" s="186"/>
      <c r="AX145" s="186"/>
      <c r="AY145" s="186"/>
      <c r="AZ145" s="186"/>
      <c r="BA145" s="186"/>
      <c r="BB145" s="187"/>
    </row>
    <row r="146" spans="1:54" ht="19.5" customHeight="1">
      <c r="A146" s="106" t="s">
        <v>362</v>
      </c>
      <c r="B146" s="93"/>
      <c r="C146" s="175" t="s">
        <v>0</v>
      </c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6"/>
      <c r="AA146" s="203">
        <v>1524</v>
      </c>
      <c r="AB146" s="204"/>
      <c r="AC146" s="204"/>
      <c r="AD146" s="182">
        <v>23840</v>
      </c>
      <c r="AE146" s="182"/>
      <c r="AF146" s="182"/>
      <c r="AG146" s="182"/>
      <c r="AH146" s="182"/>
      <c r="AI146" s="182"/>
      <c r="AJ146" s="182"/>
      <c r="AK146" s="182"/>
      <c r="AL146" s="182"/>
      <c r="AM146" s="182">
        <v>21190</v>
      </c>
      <c r="AN146" s="182"/>
      <c r="AO146" s="182"/>
      <c r="AP146" s="182"/>
      <c r="AQ146" s="182"/>
      <c r="AR146" s="182"/>
      <c r="AS146" s="182"/>
      <c r="AT146" s="182"/>
      <c r="AU146" s="182">
        <v>20314</v>
      </c>
      <c r="AV146" s="182"/>
      <c r="AW146" s="182"/>
      <c r="AX146" s="182"/>
      <c r="AY146" s="182"/>
      <c r="AZ146" s="182"/>
      <c r="BA146" s="182"/>
      <c r="BB146" s="182"/>
    </row>
    <row r="147" spans="1:54" ht="19.5" customHeight="1">
      <c r="A147" s="106" t="s">
        <v>362</v>
      </c>
      <c r="B147" s="93"/>
      <c r="C147" s="175" t="s">
        <v>1</v>
      </c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6"/>
      <c r="AA147" s="203">
        <v>1525</v>
      </c>
      <c r="AB147" s="204"/>
      <c r="AC147" s="204"/>
      <c r="AD147" s="182">
        <v>258538</v>
      </c>
      <c r="AE147" s="182"/>
      <c r="AF147" s="182"/>
      <c r="AG147" s="182"/>
      <c r="AH147" s="182"/>
      <c r="AI147" s="182"/>
      <c r="AJ147" s="182"/>
      <c r="AK147" s="182"/>
      <c r="AL147" s="182"/>
      <c r="AM147" s="182">
        <v>105702</v>
      </c>
      <c r="AN147" s="182"/>
      <c r="AO147" s="182"/>
      <c r="AP147" s="182"/>
      <c r="AQ147" s="182"/>
      <c r="AR147" s="182"/>
      <c r="AS147" s="182"/>
      <c r="AT147" s="182"/>
      <c r="AU147" s="182">
        <v>76918</v>
      </c>
      <c r="AV147" s="182"/>
      <c r="AW147" s="182"/>
      <c r="AX147" s="182"/>
      <c r="AY147" s="182"/>
      <c r="AZ147" s="182"/>
      <c r="BA147" s="182"/>
      <c r="BB147" s="182"/>
    </row>
    <row r="148" spans="1:54" ht="19.5" customHeight="1">
      <c r="A148" s="106" t="s">
        <v>362</v>
      </c>
      <c r="B148" s="93"/>
      <c r="C148" s="214" t="s">
        <v>235</v>
      </c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5"/>
      <c r="AA148" s="241">
        <v>1526</v>
      </c>
      <c r="AB148" s="242"/>
      <c r="AC148" s="243"/>
      <c r="AD148" s="185">
        <v>1333</v>
      </c>
      <c r="AE148" s="186"/>
      <c r="AF148" s="186"/>
      <c r="AG148" s="186"/>
      <c r="AH148" s="186"/>
      <c r="AI148" s="186"/>
      <c r="AJ148" s="186"/>
      <c r="AK148" s="186"/>
      <c r="AL148" s="187"/>
      <c r="AM148" s="185">
        <v>10797</v>
      </c>
      <c r="AN148" s="186"/>
      <c r="AO148" s="186"/>
      <c r="AP148" s="186"/>
      <c r="AQ148" s="186"/>
      <c r="AR148" s="186"/>
      <c r="AS148" s="186"/>
      <c r="AT148" s="187"/>
      <c r="AU148" s="185">
        <v>1100</v>
      </c>
      <c r="AV148" s="186"/>
      <c r="AW148" s="186"/>
      <c r="AX148" s="186"/>
      <c r="AY148" s="186"/>
      <c r="AZ148" s="186"/>
      <c r="BA148" s="186"/>
      <c r="BB148" s="187"/>
    </row>
    <row r="149" spans="1:54" ht="19.5" customHeight="1">
      <c r="A149" s="106" t="s">
        <v>362</v>
      </c>
      <c r="B149" s="93"/>
      <c r="C149" s="175" t="s">
        <v>2</v>
      </c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6"/>
      <c r="AA149" s="203">
        <v>1527</v>
      </c>
      <c r="AB149" s="204"/>
      <c r="AC149" s="204"/>
      <c r="AD149" s="182">
        <v>251335</v>
      </c>
      <c r="AE149" s="182"/>
      <c r="AF149" s="182"/>
      <c r="AG149" s="182"/>
      <c r="AH149" s="182"/>
      <c r="AI149" s="182"/>
      <c r="AJ149" s="182"/>
      <c r="AK149" s="182"/>
      <c r="AL149" s="182"/>
      <c r="AM149" s="182">
        <v>656695</v>
      </c>
      <c r="AN149" s="182"/>
      <c r="AO149" s="182"/>
      <c r="AP149" s="182"/>
      <c r="AQ149" s="182"/>
      <c r="AR149" s="182"/>
      <c r="AS149" s="182"/>
      <c r="AT149" s="182"/>
      <c r="AU149" s="182">
        <v>12742</v>
      </c>
      <c r="AV149" s="182"/>
      <c r="AW149" s="182"/>
      <c r="AX149" s="182"/>
      <c r="AY149" s="182"/>
      <c r="AZ149" s="182"/>
      <c r="BA149" s="182"/>
      <c r="BB149" s="182"/>
    </row>
    <row r="150" spans="1:54" ht="12.75" customHeight="1">
      <c r="A150" s="112"/>
      <c r="B150" s="93"/>
      <c r="C150" s="214" t="s">
        <v>254</v>
      </c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5"/>
      <c r="AA150" s="241"/>
      <c r="AB150" s="242"/>
      <c r="AC150" s="243"/>
      <c r="AD150" s="185"/>
      <c r="AE150" s="186"/>
      <c r="AF150" s="186"/>
      <c r="AG150" s="186"/>
      <c r="AH150" s="186"/>
      <c r="AI150" s="186"/>
      <c r="AJ150" s="186"/>
      <c r="AK150" s="186"/>
      <c r="AL150" s="187"/>
      <c r="AM150" s="185"/>
      <c r="AN150" s="186"/>
      <c r="AO150" s="186"/>
      <c r="AP150" s="186"/>
      <c r="AQ150" s="186"/>
      <c r="AR150" s="186"/>
      <c r="AS150" s="186"/>
      <c r="AT150" s="187"/>
      <c r="AU150" s="185"/>
      <c r="AV150" s="186"/>
      <c r="AW150" s="186"/>
      <c r="AX150" s="186"/>
      <c r="AY150" s="186"/>
      <c r="AZ150" s="186"/>
      <c r="BA150" s="186"/>
      <c r="BB150" s="187"/>
    </row>
    <row r="151" spans="1:54" ht="19.5" customHeight="1">
      <c r="A151" s="106" t="s">
        <v>362</v>
      </c>
      <c r="B151" s="93"/>
      <c r="C151" s="113" t="s">
        <v>7</v>
      </c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241">
        <v>1528</v>
      </c>
      <c r="AB151" s="242"/>
      <c r="AC151" s="243"/>
      <c r="AD151" s="185">
        <v>0</v>
      </c>
      <c r="AE151" s="186"/>
      <c r="AF151" s="186"/>
      <c r="AG151" s="186"/>
      <c r="AH151" s="186"/>
      <c r="AI151" s="186"/>
      <c r="AJ151" s="186"/>
      <c r="AK151" s="186"/>
      <c r="AL151" s="187"/>
      <c r="AM151" s="185">
        <v>0</v>
      </c>
      <c r="AN151" s="186"/>
      <c r="AO151" s="186"/>
      <c r="AP151" s="186"/>
      <c r="AQ151" s="186"/>
      <c r="AR151" s="186"/>
      <c r="AS151" s="186"/>
      <c r="AT151" s="187"/>
      <c r="AU151" s="185">
        <v>0</v>
      </c>
      <c r="AV151" s="186"/>
      <c r="AW151" s="186"/>
      <c r="AX151" s="186"/>
      <c r="AY151" s="186"/>
      <c r="AZ151" s="186"/>
      <c r="BA151" s="186"/>
      <c r="BB151" s="187"/>
    </row>
    <row r="152" spans="1:54" ht="19.5" customHeight="1">
      <c r="A152" s="106" t="s">
        <v>362</v>
      </c>
      <c r="B152" s="93"/>
      <c r="C152" s="214" t="s">
        <v>8</v>
      </c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5"/>
      <c r="AA152" s="241">
        <v>1529</v>
      </c>
      <c r="AB152" s="242"/>
      <c r="AC152" s="243"/>
      <c r="AD152" s="185">
        <v>0</v>
      </c>
      <c r="AE152" s="186"/>
      <c r="AF152" s="186"/>
      <c r="AG152" s="186"/>
      <c r="AH152" s="186"/>
      <c r="AI152" s="186"/>
      <c r="AJ152" s="186"/>
      <c r="AK152" s="186"/>
      <c r="AL152" s="187"/>
      <c r="AM152" s="185">
        <v>0</v>
      </c>
      <c r="AN152" s="186"/>
      <c r="AO152" s="186"/>
      <c r="AP152" s="186"/>
      <c r="AQ152" s="186"/>
      <c r="AR152" s="186"/>
      <c r="AS152" s="186"/>
      <c r="AT152" s="187"/>
      <c r="AU152" s="185">
        <v>0</v>
      </c>
      <c r="AV152" s="186"/>
      <c r="AW152" s="186"/>
      <c r="AX152" s="186"/>
      <c r="AY152" s="186"/>
      <c r="AZ152" s="186"/>
      <c r="BA152" s="186"/>
      <c r="BB152" s="187"/>
    </row>
    <row r="153" spans="1:54" ht="19.5" customHeight="1">
      <c r="A153" s="106" t="s">
        <v>364</v>
      </c>
      <c r="B153" s="175" t="s">
        <v>281</v>
      </c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6"/>
      <c r="AA153" s="203">
        <v>1530</v>
      </c>
      <c r="AB153" s="204"/>
      <c r="AC153" s="204"/>
      <c r="AD153" s="182">
        <v>29</v>
      </c>
      <c r="AE153" s="182"/>
      <c r="AF153" s="182"/>
      <c r="AG153" s="182"/>
      <c r="AH153" s="182"/>
      <c r="AI153" s="182"/>
      <c r="AJ153" s="182"/>
      <c r="AK153" s="182"/>
      <c r="AL153" s="182"/>
      <c r="AM153" s="182">
        <v>170</v>
      </c>
      <c r="AN153" s="182"/>
      <c r="AO153" s="182"/>
      <c r="AP153" s="182"/>
      <c r="AQ153" s="182"/>
      <c r="AR153" s="182"/>
      <c r="AS153" s="182"/>
      <c r="AT153" s="182"/>
      <c r="AU153" s="182">
        <v>0</v>
      </c>
      <c r="AV153" s="182"/>
      <c r="AW153" s="182"/>
      <c r="AX153" s="182"/>
      <c r="AY153" s="182"/>
      <c r="AZ153" s="182"/>
      <c r="BA153" s="182"/>
      <c r="BB153" s="182"/>
    </row>
    <row r="154" spans="1:54" ht="20.25" customHeight="1">
      <c r="A154" s="106" t="s">
        <v>363</v>
      </c>
      <c r="B154" s="175" t="s">
        <v>350</v>
      </c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6"/>
      <c r="AA154" s="203">
        <v>1540</v>
      </c>
      <c r="AB154" s="204"/>
      <c r="AC154" s="204"/>
      <c r="AD154" s="182">
        <v>126903</v>
      </c>
      <c r="AE154" s="182"/>
      <c r="AF154" s="182"/>
      <c r="AG154" s="182"/>
      <c r="AH154" s="182"/>
      <c r="AI154" s="182"/>
      <c r="AJ154" s="182"/>
      <c r="AK154" s="182"/>
      <c r="AL154" s="182"/>
      <c r="AM154" s="182">
        <v>116806</v>
      </c>
      <c r="AN154" s="182"/>
      <c r="AO154" s="182"/>
      <c r="AP154" s="182"/>
      <c r="AQ154" s="182"/>
      <c r="AR154" s="182"/>
      <c r="AS154" s="182"/>
      <c r="AT154" s="182"/>
      <c r="AU154" s="182">
        <v>104938</v>
      </c>
      <c r="AV154" s="182"/>
      <c r="AW154" s="182"/>
      <c r="AX154" s="182"/>
      <c r="AY154" s="182"/>
      <c r="AZ154" s="182"/>
      <c r="BA154" s="182"/>
      <c r="BB154" s="182"/>
    </row>
    <row r="155" spans="1:54" ht="18" customHeight="1" thickBot="1">
      <c r="A155" s="106"/>
      <c r="B155" s="261" t="s">
        <v>102</v>
      </c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2"/>
      <c r="AA155" s="183">
        <v>1550</v>
      </c>
      <c r="AB155" s="184"/>
      <c r="AC155" s="184"/>
      <c r="AD155" s="263">
        <v>135</v>
      </c>
      <c r="AE155" s="263"/>
      <c r="AF155" s="263"/>
      <c r="AG155" s="263"/>
      <c r="AH155" s="263"/>
      <c r="AI155" s="263"/>
      <c r="AJ155" s="263"/>
      <c r="AK155" s="263"/>
      <c r="AL155" s="263"/>
      <c r="AM155" s="181">
        <v>45</v>
      </c>
      <c r="AN155" s="181"/>
      <c r="AO155" s="181"/>
      <c r="AP155" s="181"/>
      <c r="AQ155" s="181"/>
      <c r="AR155" s="181"/>
      <c r="AS155" s="181"/>
      <c r="AT155" s="181"/>
      <c r="AU155" s="181">
        <v>676</v>
      </c>
      <c r="AV155" s="181"/>
      <c r="AW155" s="181"/>
      <c r="AX155" s="181"/>
      <c r="AY155" s="181"/>
      <c r="AZ155" s="181"/>
      <c r="BA155" s="181"/>
      <c r="BB155" s="181"/>
    </row>
    <row r="156" spans="1:54" ht="18" customHeight="1" thickBot="1">
      <c r="A156" s="112"/>
      <c r="B156" s="135"/>
      <c r="C156" s="136"/>
      <c r="D156" s="136"/>
      <c r="E156" s="136"/>
      <c r="F156" s="137" t="s">
        <v>259</v>
      </c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258">
        <v>1500</v>
      </c>
      <c r="AB156" s="259"/>
      <c r="AC156" s="260"/>
      <c r="AD156" s="240">
        <f>AD134+AD141+AD153+AD154+AD155</f>
        <v>1206709</v>
      </c>
      <c r="AE156" s="201"/>
      <c r="AF156" s="201"/>
      <c r="AG156" s="201"/>
      <c r="AH156" s="201"/>
      <c r="AI156" s="201"/>
      <c r="AJ156" s="201"/>
      <c r="AK156" s="201"/>
      <c r="AL156" s="202"/>
      <c r="AM156" s="200">
        <f>AM134+AM141+AM153+AM154+AM155</f>
        <v>1229441</v>
      </c>
      <c r="AN156" s="201"/>
      <c r="AO156" s="201"/>
      <c r="AP156" s="201"/>
      <c r="AQ156" s="201"/>
      <c r="AR156" s="201"/>
      <c r="AS156" s="201"/>
      <c r="AT156" s="202"/>
      <c r="AU156" s="200">
        <f>AU134+AU141+AU153+AU154+AU155</f>
        <v>444449</v>
      </c>
      <c r="AV156" s="201"/>
      <c r="AW156" s="201"/>
      <c r="AX156" s="201"/>
      <c r="AY156" s="201"/>
      <c r="AZ156" s="201"/>
      <c r="BA156" s="201"/>
      <c r="BB156" s="202"/>
    </row>
    <row r="157" spans="1:54" ht="18" customHeight="1" thickBot="1">
      <c r="A157" s="116"/>
      <c r="B157" s="129"/>
      <c r="C157" s="128"/>
      <c r="D157" s="128"/>
      <c r="E157" s="118" t="s">
        <v>45</v>
      </c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38"/>
      <c r="AA157" s="244">
        <v>1700</v>
      </c>
      <c r="AB157" s="245"/>
      <c r="AC157" s="246"/>
      <c r="AD157" s="240">
        <f>AD122+AD133+AD156</f>
        <v>6412426</v>
      </c>
      <c r="AE157" s="201"/>
      <c r="AF157" s="201"/>
      <c r="AG157" s="201"/>
      <c r="AH157" s="201"/>
      <c r="AI157" s="201"/>
      <c r="AJ157" s="201"/>
      <c r="AK157" s="201"/>
      <c r="AL157" s="202"/>
      <c r="AM157" s="197">
        <f>AM122+AM133+AM156</f>
        <v>4959688</v>
      </c>
      <c r="AN157" s="198"/>
      <c r="AO157" s="198"/>
      <c r="AP157" s="198"/>
      <c r="AQ157" s="198"/>
      <c r="AR157" s="198"/>
      <c r="AS157" s="198"/>
      <c r="AT157" s="199"/>
      <c r="AU157" s="197">
        <f>AU122+AU133+AU156</f>
        <v>3722680</v>
      </c>
      <c r="AV157" s="198"/>
      <c r="AW157" s="198"/>
      <c r="AX157" s="198"/>
      <c r="AY157" s="198"/>
      <c r="AZ157" s="198"/>
      <c r="BA157" s="198"/>
      <c r="BB157" s="199"/>
    </row>
    <row r="158" spans="2:46" ht="18" customHeight="1">
      <c r="B158" s="94"/>
      <c r="C158" s="73"/>
      <c r="D158" s="73"/>
      <c r="E158" s="119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5"/>
      <c r="AB158" s="75"/>
      <c r="AC158" s="75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</row>
    <row r="159" spans="1:47" s="120" customFormat="1" ht="15" customHeight="1">
      <c r="A159" s="163" t="s">
        <v>387</v>
      </c>
      <c r="AA159" s="247"/>
      <c r="AB159" s="247"/>
      <c r="AC159" s="247"/>
      <c r="AU159" s="120" t="s">
        <v>282</v>
      </c>
    </row>
    <row r="160" spans="2:46" s="71" customFormat="1" ht="14.25" thickBot="1">
      <c r="B160" s="248" t="s">
        <v>283</v>
      </c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</row>
    <row r="161" spans="1:62" ht="39" customHeight="1">
      <c r="A161" s="131" t="s">
        <v>334</v>
      </c>
      <c r="B161" s="222" t="s">
        <v>284</v>
      </c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3"/>
      <c r="AA161" s="249" t="s">
        <v>128</v>
      </c>
      <c r="AB161" s="250"/>
      <c r="AC161" s="251"/>
      <c r="AD161" s="249" t="str">
        <f>AD23</f>
        <v>на 31 декабря 2019г.</v>
      </c>
      <c r="AE161" s="250"/>
      <c r="AF161" s="250"/>
      <c r="AG161" s="250"/>
      <c r="AH161" s="250"/>
      <c r="AI161" s="250"/>
      <c r="AJ161" s="250"/>
      <c r="AK161" s="250"/>
      <c r="AL161" s="251"/>
      <c r="AM161" s="249" t="str">
        <f>AM23</f>
        <v>На 31 декабря
2018 г.</v>
      </c>
      <c r="AN161" s="250"/>
      <c r="AO161" s="250"/>
      <c r="AP161" s="250"/>
      <c r="AQ161" s="250"/>
      <c r="AR161" s="250"/>
      <c r="AS161" s="250"/>
      <c r="AT161" s="251"/>
      <c r="AU161" s="249" t="str">
        <f>AU23</f>
        <v>На 31 декабря
2017 г.</v>
      </c>
      <c r="AV161" s="250"/>
      <c r="AW161" s="250"/>
      <c r="AX161" s="250"/>
      <c r="AY161" s="250"/>
      <c r="AZ161" s="250"/>
      <c r="BA161" s="250"/>
      <c r="BB161" s="361"/>
      <c r="BJ161" s="63" t="s">
        <v>406</v>
      </c>
    </row>
    <row r="162" spans="1:54" ht="12.75" customHeight="1" thickBot="1">
      <c r="A162" s="91">
        <v>1</v>
      </c>
      <c r="B162" s="191">
        <v>2</v>
      </c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2"/>
      <c r="AA162" s="302">
        <v>3</v>
      </c>
      <c r="AB162" s="191"/>
      <c r="AC162" s="192"/>
      <c r="AD162" s="302">
        <v>4</v>
      </c>
      <c r="AE162" s="191"/>
      <c r="AF162" s="191"/>
      <c r="AG162" s="191"/>
      <c r="AH162" s="191"/>
      <c r="AI162" s="191"/>
      <c r="AJ162" s="191"/>
      <c r="AK162" s="191"/>
      <c r="AL162" s="192"/>
      <c r="AM162" s="302">
        <v>5</v>
      </c>
      <c r="AN162" s="191"/>
      <c r="AO162" s="191"/>
      <c r="AP162" s="191"/>
      <c r="AQ162" s="191"/>
      <c r="AR162" s="191"/>
      <c r="AS162" s="191"/>
      <c r="AT162" s="192"/>
      <c r="AU162" s="302">
        <v>6</v>
      </c>
      <c r="AV162" s="191"/>
      <c r="AW162" s="191"/>
      <c r="AX162" s="191"/>
      <c r="AY162" s="191"/>
      <c r="AZ162" s="191"/>
      <c r="BA162" s="191"/>
      <c r="BB162" s="236"/>
    </row>
    <row r="163" spans="1:54" ht="19.5" customHeight="1">
      <c r="A163" s="168" t="s">
        <v>398</v>
      </c>
      <c r="B163" s="193" t="s">
        <v>285</v>
      </c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5"/>
      <c r="AA163" s="357">
        <v>910</v>
      </c>
      <c r="AB163" s="358"/>
      <c r="AC163" s="359"/>
      <c r="AD163" s="303">
        <v>173762</v>
      </c>
      <c r="AE163" s="304"/>
      <c r="AF163" s="304"/>
      <c r="AG163" s="304"/>
      <c r="AH163" s="304"/>
      <c r="AI163" s="304"/>
      <c r="AJ163" s="304"/>
      <c r="AK163" s="304"/>
      <c r="AL163" s="305"/>
      <c r="AM163" s="303">
        <v>147096</v>
      </c>
      <c r="AN163" s="304"/>
      <c r="AO163" s="304"/>
      <c r="AP163" s="304"/>
      <c r="AQ163" s="304"/>
      <c r="AR163" s="304"/>
      <c r="AS163" s="304"/>
      <c r="AT163" s="305"/>
      <c r="AU163" s="303">
        <v>125675</v>
      </c>
      <c r="AV163" s="304"/>
      <c r="AW163" s="304"/>
      <c r="AX163" s="304"/>
      <c r="AY163" s="304"/>
      <c r="AZ163" s="304"/>
      <c r="BA163" s="304"/>
      <c r="BB163" s="305"/>
    </row>
    <row r="164" spans="1:54" ht="19.5" customHeight="1">
      <c r="A164" s="125"/>
      <c r="B164" s="139"/>
      <c r="C164" s="93"/>
      <c r="D164" s="93"/>
      <c r="E164" s="175" t="s">
        <v>286</v>
      </c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6"/>
      <c r="AA164" s="241">
        <v>911</v>
      </c>
      <c r="AB164" s="242"/>
      <c r="AC164" s="243"/>
      <c r="AD164" s="185">
        <v>0</v>
      </c>
      <c r="AE164" s="186"/>
      <c r="AF164" s="186"/>
      <c r="AG164" s="186"/>
      <c r="AH164" s="186"/>
      <c r="AI164" s="186"/>
      <c r="AJ164" s="186"/>
      <c r="AK164" s="186"/>
      <c r="AL164" s="187"/>
      <c r="AM164" s="185">
        <v>0</v>
      </c>
      <c r="AN164" s="186"/>
      <c r="AO164" s="186"/>
      <c r="AP164" s="186"/>
      <c r="AQ164" s="186"/>
      <c r="AR164" s="186"/>
      <c r="AS164" s="186"/>
      <c r="AT164" s="187"/>
      <c r="AU164" s="185">
        <v>0</v>
      </c>
      <c r="AV164" s="186"/>
      <c r="AW164" s="186"/>
      <c r="AX164" s="186"/>
      <c r="AY164" s="186"/>
      <c r="AZ164" s="186"/>
      <c r="BA164" s="186"/>
      <c r="BB164" s="187"/>
    </row>
    <row r="165" spans="1:54" ht="19.5" customHeight="1">
      <c r="A165" s="125"/>
      <c r="B165" s="190" t="s">
        <v>287</v>
      </c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6"/>
      <c r="AA165" s="241">
        <v>920</v>
      </c>
      <c r="AB165" s="242"/>
      <c r="AC165" s="243"/>
      <c r="AD165" s="185">
        <v>3768</v>
      </c>
      <c r="AE165" s="186"/>
      <c r="AF165" s="186"/>
      <c r="AG165" s="186"/>
      <c r="AH165" s="186"/>
      <c r="AI165" s="186"/>
      <c r="AJ165" s="186"/>
      <c r="AK165" s="186"/>
      <c r="AL165" s="187"/>
      <c r="AM165" s="185">
        <v>3768</v>
      </c>
      <c r="AN165" s="186"/>
      <c r="AO165" s="186"/>
      <c r="AP165" s="186"/>
      <c r="AQ165" s="186"/>
      <c r="AR165" s="186"/>
      <c r="AS165" s="186"/>
      <c r="AT165" s="187"/>
      <c r="AU165" s="185">
        <v>3768</v>
      </c>
      <c r="AV165" s="186"/>
      <c r="AW165" s="186"/>
      <c r="AX165" s="186"/>
      <c r="AY165" s="186"/>
      <c r="AZ165" s="186"/>
      <c r="BA165" s="186"/>
      <c r="BB165" s="187"/>
    </row>
    <row r="166" spans="1:54" ht="19.5" customHeight="1">
      <c r="A166" s="125"/>
      <c r="B166" s="190" t="s">
        <v>288</v>
      </c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6"/>
      <c r="AA166" s="241">
        <v>930</v>
      </c>
      <c r="AB166" s="242"/>
      <c r="AC166" s="243"/>
      <c r="AD166" s="185">
        <v>0</v>
      </c>
      <c r="AE166" s="186"/>
      <c r="AF166" s="186"/>
      <c r="AG166" s="186"/>
      <c r="AH166" s="186"/>
      <c r="AI166" s="186"/>
      <c r="AJ166" s="186"/>
      <c r="AK166" s="186"/>
      <c r="AL166" s="187"/>
      <c r="AM166" s="185">
        <v>0</v>
      </c>
      <c r="AN166" s="186"/>
      <c r="AO166" s="186"/>
      <c r="AP166" s="186"/>
      <c r="AQ166" s="186"/>
      <c r="AR166" s="186"/>
      <c r="AS166" s="186"/>
      <c r="AT166" s="187"/>
      <c r="AU166" s="185">
        <v>0</v>
      </c>
      <c r="AV166" s="186"/>
      <c r="AW166" s="186"/>
      <c r="AX166" s="186"/>
      <c r="AY166" s="186"/>
      <c r="AZ166" s="186"/>
      <c r="BA166" s="186"/>
      <c r="BB166" s="187"/>
    </row>
    <row r="167" spans="1:54" ht="19.5" customHeight="1">
      <c r="A167" s="125"/>
      <c r="B167" s="190" t="s">
        <v>289</v>
      </c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6"/>
      <c r="AA167" s="241">
        <v>940</v>
      </c>
      <c r="AB167" s="242"/>
      <c r="AC167" s="243"/>
      <c r="AD167" s="185">
        <v>17409</v>
      </c>
      <c r="AE167" s="186"/>
      <c r="AF167" s="186"/>
      <c r="AG167" s="186"/>
      <c r="AH167" s="186"/>
      <c r="AI167" s="186"/>
      <c r="AJ167" s="186"/>
      <c r="AK167" s="186"/>
      <c r="AL167" s="187"/>
      <c r="AM167" s="185">
        <v>17583</v>
      </c>
      <c r="AN167" s="186"/>
      <c r="AO167" s="186"/>
      <c r="AP167" s="186"/>
      <c r="AQ167" s="186"/>
      <c r="AR167" s="186"/>
      <c r="AS167" s="186"/>
      <c r="AT167" s="187"/>
      <c r="AU167" s="185">
        <v>42676</v>
      </c>
      <c r="AV167" s="186"/>
      <c r="AW167" s="186"/>
      <c r="AX167" s="186"/>
      <c r="AY167" s="186"/>
      <c r="AZ167" s="186"/>
      <c r="BA167" s="186"/>
      <c r="BB167" s="187"/>
    </row>
    <row r="168" spans="1:54" ht="19.5" customHeight="1">
      <c r="A168" s="106" t="s">
        <v>365</v>
      </c>
      <c r="B168" s="190" t="s">
        <v>290</v>
      </c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6"/>
      <c r="AA168" s="241">
        <v>950</v>
      </c>
      <c r="AB168" s="242"/>
      <c r="AC168" s="243"/>
      <c r="AD168" s="185">
        <v>1000</v>
      </c>
      <c r="AE168" s="186"/>
      <c r="AF168" s="186"/>
      <c r="AG168" s="186"/>
      <c r="AH168" s="186"/>
      <c r="AI168" s="186"/>
      <c r="AJ168" s="186"/>
      <c r="AK168" s="186"/>
      <c r="AL168" s="187"/>
      <c r="AM168" s="185">
        <v>2000</v>
      </c>
      <c r="AN168" s="186"/>
      <c r="AO168" s="186"/>
      <c r="AP168" s="186"/>
      <c r="AQ168" s="186"/>
      <c r="AR168" s="186"/>
      <c r="AS168" s="186"/>
      <c r="AT168" s="187"/>
      <c r="AU168" s="185">
        <v>4000</v>
      </c>
      <c r="AV168" s="186"/>
      <c r="AW168" s="186"/>
      <c r="AX168" s="186"/>
      <c r="AY168" s="186"/>
      <c r="AZ168" s="186"/>
      <c r="BA168" s="186"/>
      <c r="BB168" s="187"/>
    </row>
    <row r="169" spans="1:54" ht="19.5" customHeight="1">
      <c r="A169" s="106" t="s">
        <v>365</v>
      </c>
      <c r="B169" s="190" t="s">
        <v>291</v>
      </c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6"/>
      <c r="AA169" s="241">
        <v>960</v>
      </c>
      <c r="AB169" s="242"/>
      <c r="AC169" s="243"/>
      <c r="AD169" s="185">
        <v>17013441</v>
      </c>
      <c r="AE169" s="186"/>
      <c r="AF169" s="186"/>
      <c r="AG169" s="186"/>
      <c r="AH169" s="186"/>
      <c r="AI169" s="186"/>
      <c r="AJ169" s="186"/>
      <c r="AK169" s="186"/>
      <c r="AL169" s="187"/>
      <c r="AM169" s="185">
        <v>20474911</v>
      </c>
      <c r="AN169" s="186"/>
      <c r="AO169" s="186"/>
      <c r="AP169" s="186"/>
      <c r="AQ169" s="186"/>
      <c r="AR169" s="186"/>
      <c r="AS169" s="186"/>
      <c r="AT169" s="187"/>
      <c r="AU169" s="185">
        <v>17602160</v>
      </c>
      <c r="AV169" s="186"/>
      <c r="AW169" s="186"/>
      <c r="AX169" s="186"/>
      <c r="AY169" s="186"/>
      <c r="AZ169" s="186"/>
      <c r="BA169" s="186"/>
      <c r="BB169" s="187"/>
    </row>
    <row r="170" spans="1:54" ht="19.5" customHeight="1">
      <c r="A170" s="140"/>
      <c r="B170" s="190" t="s">
        <v>292</v>
      </c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6"/>
      <c r="AA170" s="241">
        <v>970</v>
      </c>
      <c r="AB170" s="242"/>
      <c r="AC170" s="243"/>
      <c r="AD170" s="185">
        <v>12</v>
      </c>
      <c r="AE170" s="186"/>
      <c r="AF170" s="186"/>
      <c r="AG170" s="186"/>
      <c r="AH170" s="186"/>
      <c r="AI170" s="186"/>
      <c r="AJ170" s="186"/>
      <c r="AK170" s="186"/>
      <c r="AL170" s="187"/>
      <c r="AM170" s="185">
        <v>12</v>
      </c>
      <c r="AN170" s="186"/>
      <c r="AO170" s="186"/>
      <c r="AP170" s="186"/>
      <c r="AQ170" s="186"/>
      <c r="AR170" s="186"/>
      <c r="AS170" s="186"/>
      <c r="AT170" s="187"/>
      <c r="AU170" s="185">
        <v>11</v>
      </c>
      <c r="AV170" s="186"/>
      <c r="AW170" s="186"/>
      <c r="AX170" s="186"/>
      <c r="AY170" s="186"/>
      <c r="AZ170" s="186"/>
      <c r="BA170" s="186"/>
      <c r="BB170" s="187"/>
    </row>
    <row r="171" spans="1:54" ht="24.75" customHeight="1">
      <c r="A171" s="140"/>
      <c r="B171" s="257" t="s">
        <v>293</v>
      </c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7"/>
      <c r="AA171" s="241">
        <v>980</v>
      </c>
      <c r="AB171" s="242"/>
      <c r="AC171" s="243"/>
      <c r="AD171" s="185">
        <v>7615</v>
      </c>
      <c r="AE171" s="186"/>
      <c r="AF171" s="186"/>
      <c r="AG171" s="186"/>
      <c r="AH171" s="186"/>
      <c r="AI171" s="186"/>
      <c r="AJ171" s="186"/>
      <c r="AK171" s="186"/>
      <c r="AL171" s="187"/>
      <c r="AM171" s="185">
        <v>7748</v>
      </c>
      <c r="AN171" s="186"/>
      <c r="AO171" s="186"/>
      <c r="AP171" s="186"/>
      <c r="AQ171" s="186"/>
      <c r="AR171" s="186"/>
      <c r="AS171" s="186"/>
      <c r="AT171" s="187"/>
      <c r="AU171" s="185">
        <v>7611</v>
      </c>
      <c r="AV171" s="186"/>
      <c r="AW171" s="186"/>
      <c r="AX171" s="186"/>
      <c r="AY171" s="186"/>
      <c r="AZ171" s="186"/>
      <c r="BA171" s="186"/>
      <c r="BB171" s="187"/>
    </row>
    <row r="172" spans="1:54" ht="19.5" customHeight="1">
      <c r="A172" s="140"/>
      <c r="B172" s="256" t="s">
        <v>99</v>
      </c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80"/>
      <c r="AA172" s="241">
        <v>990</v>
      </c>
      <c r="AB172" s="242"/>
      <c r="AC172" s="243"/>
      <c r="AD172" s="185">
        <v>0</v>
      </c>
      <c r="AE172" s="186"/>
      <c r="AF172" s="186"/>
      <c r="AG172" s="186"/>
      <c r="AH172" s="186"/>
      <c r="AI172" s="186"/>
      <c r="AJ172" s="186"/>
      <c r="AK172" s="186"/>
      <c r="AL172" s="187"/>
      <c r="AM172" s="185">
        <v>0</v>
      </c>
      <c r="AN172" s="186"/>
      <c r="AO172" s="186"/>
      <c r="AP172" s="186"/>
      <c r="AQ172" s="186"/>
      <c r="AR172" s="186"/>
      <c r="AS172" s="186"/>
      <c r="AT172" s="187"/>
      <c r="AU172" s="185">
        <v>0</v>
      </c>
      <c r="AV172" s="186"/>
      <c r="AW172" s="186"/>
      <c r="AX172" s="186"/>
      <c r="AY172" s="186"/>
      <c r="AZ172" s="186"/>
      <c r="BA172" s="186"/>
      <c r="BB172" s="187"/>
    </row>
    <row r="173" spans="1:54" ht="19.5" customHeight="1">
      <c r="A173" s="140"/>
      <c r="B173" s="190" t="s">
        <v>100</v>
      </c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6"/>
      <c r="AA173" s="241">
        <v>1001</v>
      </c>
      <c r="AB173" s="242"/>
      <c r="AC173" s="243"/>
      <c r="AD173" s="185">
        <v>0</v>
      </c>
      <c r="AE173" s="186"/>
      <c r="AF173" s="186"/>
      <c r="AG173" s="186"/>
      <c r="AH173" s="186"/>
      <c r="AI173" s="186"/>
      <c r="AJ173" s="186"/>
      <c r="AK173" s="186"/>
      <c r="AL173" s="187"/>
      <c r="AM173" s="185">
        <v>0</v>
      </c>
      <c r="AN173" s="186"/>
      <c r="AO173" s="186"/>
      <c r="AP173" s="186"/>
      <c r="AQ173" s="186"/>
      <c r="AR173" s="186"/>
      <c r="AS173" s="186"/>
      <c r="AT173" s="187"/>
      <c r="AU173" s="185">
        <v>0</v>
      </c>
      <c r="AV173" s="186"/>
      <c r="AW173" s="186"/>
      <c r="AX173" s="186"/>
      <c r="AY173" s="186"/>
      <c r="AZ173" s="186"/>
      <c r="BA173" s="186"/>
      <c r="BB173" s="187"/>
    </row>
    <row r="174" spans="1:54" ht="19.5" customHeight="1">
      <c r="A174" s="140"/>
      <c r="B174" s="190" t="s">
        <v>114</v>
      </c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6"/>
      <c r="AA174" s="241">
        <v>1010</v>
      </c>
      <c r="AB174" s="242"/>
      <c r="AC174" s="243"/>
      <c r="AD174" s="185">
        <v>112</v>
      </c>
      <c r="AE174" s="186"/>
      <c r="AF174" s="186"/>
      <c r="AG174" s="186"/>
      <c r="AH174" s="186"/>
      <c r="AI174" s="186"/>
      <c r="AJ174" s="186"/>
      <c r="AK174" s="186"/>
      <c r="AL174" s="187"/>
      <c r="AM174" s="185">
        <v>122</v>
      </c>
      <c r="AN174" s="186"/>
      <c r="AO174" s="186"/>
      <c r="AP174" s="186"/>
      <c r="AQ174" s="186"/>
      <c r="AR174" s="186"/>
      <c r="AS174" s="186"/>
      <c r="AT174" s="187"/>
      <c r="AU174" s="185">
        <v>112</v>
      </c>
      <c r="AV174" s="186"/>
      <c r="AW174" s="186"/>
      <c r="AX174" s="186"/>
      <c r="AY174" s="186"/>
      <c r="AZ174" s="186"/>
      <c r="BA174" s="186"/>
      <c r="BB174" s="187"/>
    </row>
    <row r="175" spans="1:54" ht="27.75" customHeight="1">
      <c r="A175" s="140"/>
      <c r="B175" s="257" t="s">
        <v>377</v>
      </c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7"/>
      <c r="AA175" s="241">
        <v>1020</v>
      </c>
      <c r="AB175" s="242"/>
      <c r="AC175" s="243"/>
      <c r="AD175" s="185">
        <v>53541</v>
      </c>
      <c r="AE175" s="186"/>
      <c r="AF175" s="186"/>
      <c r="AG175" s="186"/>
      <c r="AH175" s="186"/>
      <c r="AI175" s="186"/>
      <c r="AJ175" s="186"/>
      <c r="AK175" s="186"/>
      <c r="AL175" s="187"/>
      <c r="AM175" s="185">
        <v>49603</v>
      </c>
      <c r="AN175" s="186"/>
      <c r="AO175" s="186"/>
      <c r="AP175" s="186"/>
      <c r="AQ175" s="186"/>
      <c r="AR175" s="186"/>
      <c r="AS175" s="186"/>
      <c r="AT175" s="187"/>
      <c r="AU175" s="185">
        <v>45592</v>
      </c>
      <c r="AV175" s="186"/>
      <c r="AW175" s="186"/>
      <c r="AX175" s="186"/>
      <c r="AY175" s="186"/>
      <c r="AZ175" s="186"/>
      <c r="BA175" s="186"/>
      <c r="BB175" s="187"/>
    </row>
    <row r="176" spans="1:54" ht="24.75" customHeight="1" thickBot="1">
      <c r="A176" s="141"/>
      <c r="B176" s="372" t="s">
        <v>396</v>
      </c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2"/>
      <c r="AA176" s="295">
        <v>1030</v>
      </c>
      <c r="AB176" s="225"/>
      <c r="AC176" s="226"/>
      <c r="AD176" s="291">
        <v>1733</v>
      </c>
      <c r="AE176" s="292"/>
      <c r="AF176" s="292"/>
      <c r="AG176" s="292"/>
      <c r="AH176" s="292"/>
      <c r="AI176" s="292"/>
      <c r="AJ176" s="292"/>
      <c r="AK176" s="292"/>
      <c r="AL176" s="293"/>
      <c r="AM176" s="291">
        <v>1733</v>
      </c>
      <c r="AN176" s="292"/>
      <c r="AO176" s="292"/>
      <c r="AP176" s="292"/>
      <c r="AQ176" s="292"/>
      <c r="AR176" s="292"/>
      <c r="AS176" s="292"/>
      <c r="AT176" s="293"/>
      <c r="AU176" s="291">
        <v>0</v>
      </c>
      <c r="AV176" s="292"/>
      <c r="AW176" s="292"/>
      <c r="AX176" s="292"/>
      <c r="AY176" s="292"/>
      <c r="AZ176" s="292"/>
      <c r="BA176" s="292"/>
      <c r="BB176" s="293"/>
    </row>
    <row r="177" spans="1:54" ht="19.5" customHeight="1" thickBot="1">
      <c r="A177" s="142"/>
      <c r="B177" s="370"/>
      <c r="C177" s="370"/>
      <c r="D177" s="370"/>
      <c r="E177" s="370"/>
      <c r="F177" s="370"/>
      <c r="G177" s="370"/>
      <c r="H177" s="370"/>
      <c r="I177" s="370"/>
      <c r="J177" s="370"/>
      <c r="K177" s="370"/>
      <c r="L177" s="370"/>
      <c r="M177" s="370"/>
      <c r="N177" s="370"/>
      <c r="O177" s="370"/>
      <c r="P177" s="370"/>
      <c r="Q177" s="370"/>
      <c r="R177" s="370"/>
      <c r="S177" s="370"/>
      <c r="T177" s="370"/>
      <c r="U177" s="370"/>
      <c r="V177" s="370"/>
      <c r="W177" s="370"/>
      <c r="X177" s="370"/>
      <c r="Y177" s="370"/>
      <c r="Z177" s="371"/>
      <c r="AA177" s="296"/>
      <c r="AB177" s="297"/>
      <c r="AC177" s="298"/>
      <c r="AD177" s="299"/>
      <c r="AE177" s="282"/>
      <c r="AF177" s="282"/>
      <c r="AG177" s="282"/>
      <c r="AH177" s="282"/>
      <c r="AI177" s="282"/>
      <c r="AJ177" s="282"/>
      <c r="AK177" s="282"/>
      <c r="AL177" s="197"/>
      <c r="AM177" s="299"/>
      <c r="AN177" s="282"/>
      <c r="AO177" s="282"/>
      <c r="AP177" s="282"/>
      <c r="AQ177" s="282"/>
      <c r="AR177" s="282"/>
      <c r="AS177" s="282"/>
      <c r="AT177" s="197"/>
      <c r="AU177" s="299"/>
      <c r="AV177" s="282"/>
      <c r="AW177" s="282"/>
      <c r="AX177" s="282"/>
      <c r="AY177" s="282"/>
      <c r="AZ177" s="282"/>
      <c r="BA177" s="282"/>
      <c r="BB177" s="283"/>
    </row>
    <row r="178" ht="91.5" customHeight="1"/>
    <row r="179" spans="2:50" ht="15" customHeight="1">
      <c r="B179" s="153" t="s">
        <v>212</v>
      </c>
      <c r="C179" s="153"/>
      <c r="D179" s="153"/>
      <c r="E179" s="153"/>
      <c r="F179" s="153"/>
      <c r="G179" s="153"/>
      <c r="H179" s="153"/>
      <c r="I179" s="154"/>
      <c r="J179" s="155"/>
      <c r="K179" s="155"/>
      <c r="L179" s="155"/>
      <c r="M179" s="155"/>
      <c r="N179" s="156"/>
      <c r="O179" s="153"/>
      <c r="P179" s="369" t="s">
        <v>407</v>
      </c>
      <c r="Q179" s="369"/>
      <c r="R179" s="369"/>
      <c r="S179" s="369"/>
      <c r="T179" s="369"/>
      <c r="U179" s="369"/>
      <c r="V179" s="369"/>
      <c r="W179" s="369"/>
      <c r="X179" s="369"/>
      <c r="Y179" s="156"/>
      <c r="Z179" s="156"/>
      <c r="AA179" s="153"/>
      <c r="AB179" s="153"/>
      <c r="AC179" s="301"/>
      <c r="AD179" s="301"/>
      <c r="AE179" s="301"/>
      <c r="AF179" s="301"/>
      <c r="AG179" s="301"/>
      <c r="AH179" s="301"/>
      <c r="AI179" s="301"/>
      <c r="AJ179" s="301"/>
      <c r="AK179" s="301"/>
      <c r="AL179" s="301"/>
      <c r="AM179" s="301"/>
      <c r="AN179" s="301"/>
      <c r="AO179" s="301"/>
      <c r="AP179" s="301"/>
      <c r="AQ179" s="301"/>
      <c r="AR179" s="301"/>
      <c r="AS179" s="301"/>
      <c r="AT179" s="301"/>
      <c r="AU179" s="301"/>
      <c r="AV179" s="301"/>
      <c r="AW179" s="301"/>
      <c r="AX179" s="301"/>
    </row>
    <row r="180" spans="9:46" ht="15.75">
      <c r="I180" s="145"/>
      <c r="J180" s="368" t="s">
        <v>213</v>
      </c>
      <c r="K180" s="368"/>
      <c r="L180" s="368"/>
      <c r="M180" s="368"/>
      <c r="N180" s="368"/>
      <c r="O180" s="145"/>
      <c r="P180" s="146" t="s">
        <v>214</v>
      </c>
      <c r="Q180" s="146"/>
      <c r="R180" s="146"/>
      <c r="S180" s="146"/>
      <c r="T180" s="146"/>
      <c r="U180" s="146"/>
      <c r="V180" s="146"/>
      <c r="W180" s="146"/>
      <c r="X180" s="146"/>
      <c r="Y180" s="145"/>
      <c r="Z180" s="145"/>
      <c r="AA180" s="145"/>
      <c r="AB180" s="145"/>
      <c r="AC180" s="294" t="s">
        <v>402</v>
      </c>
      <c r="AD180" s="294"/>
      <c r="AE180" s="294"/>
      <c r="AF180" s="294"/>
      <c r="AG180" s="294"/>
      <c r="AH180" s="294"/>
      <c r="AI180" s="294"/>
      <c r="AJ180" s="294"/>
      <c r="AK180" s="294"/>
      <c r="AL180" s="294"/>
      <c r="AM180" s="294"/>
      <c r="AN180" s="294"/>
      <c r="AO180" s="294"/>
      <c r="AP180" s="294"/>
      <c r="AQ180" s="294"/>
      <c r="AR180" s="294"/>
      <c r="AS180" s="294"/>
      <c r="AT180" s="145"/>
    </row>
    <row r="181" spans="2:46" ht="63.75" customHeight="1">
      <c r="B181" s="157" t="s">
        <v>13</v>
      </c>
      <c r="C181" s="196">
        <v>27</v>
      </c>
      <c r="D181" s="196"/>
      <c r="E181" s="162" t="s">
        <v>13</v>
      </c>
      <c r="F181" s="196" t="s">
        <v>438</v>
      </c>
      <c r="G181" s="196"/>
      <c r="H181" s="196"/>
      <c r="I181" s="196"/>
      <c r="J181" s="154"/>
      <c r="K181" s="196">
        <v>2020</v>
      </c>
      <c r="L181" s="196"/>
      <c r="M181" s="196"/>
      <c r="N181" s="150"/>
      <c r="O181" s="145"/>
      <c r="P181" s="146"/>
      <c r="Q181" s="146"/>
      <c r="R181" s="146"/>
      <c r="S181" s="146"/>
      <c r="T181" s="146"/>
      <c r="U181" s="146"/>
      <c r="V181" s="146"/>
      <c r="W181" s="146"/>
      <c r="X181" s="146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</row>
    <row r="182" spans="9:50" ht="81.75" customHeight="1">
      <c r="I182" s="75"/>
      <c r="J182" s="75"/>
      <c r="K182" s="75"/>
      <c r="L182" s="75"/>
      <c r="M182" s="75"/>
      <c r="O182" s="75"/>
      <c r="P182" s="75"/>
      <c r="Q182" s="75"/>
      <c r="R182" s="75"/>
      <c r="S182" s="75"/>
      <c r="T182" s="75"/>
      <c r="U182" s="75"/>
      <c r="V182" s="75"/>
      <c r="W182" s="75"/>
      <c r="AH182" s="75"/>
      <c r="AI182" s="75"/>
      <c r="AJ182" s="75"/>
      <c r="AK182" s="75"/>
      <c r="AM182" s="98"/>
      <c r="AN182" s="98"/>
      <c r="AO182" s="98"/>
      <c r="AP182" s="75"/>
      <c r="AQ182" s="75"/>
      <c r="AR182" s="75"/>
      <c r="AS182" s="75"/>
      <c r="AT182" s="75"/>
      <c r="AU182" s="75"/>
      <c r="AV182" s="75"/>
      <c r="AW182" s="75"/>
      <c r="AX182" s="75"/>
    </row>
    <row r="183" spans="2:50" ht="15.75">
      <c r="B183" s="145"/>
      <c r="C183" s="145"/>
      <c r="D183" s="145"/>
      <c r="E183" s="145"/>
      <c r="F183" s="145"/>
      <c r="G183" s="145"/>
      <c r="H183" s="145"/>
      <c r="I183" s="150"/>
      <c r="J183" s="150"/>
      <c r="K183" s="150"/>
      <c r="L183" s="150"/>
      <c r="M183" s="150"/>
      <c r="N183" s="145"/>
      <c r="O183" s="150"/>
      <c r="P183" s="150"/>
      <c r="Q183" s="150"/>
      <c r="R183" s="150"/>
      <c r="S183" s="150"/>
      <c r="T183" s="150"/>
      <c r="U183" s="150"/>
      <c r="V183" s="150"/>
      <c r="W183" s="150"/>
      <c r="X183" s="145"/>
      <c r="Y183" s="145"/>
      <c r="AH183" s="75"/>
      <c r="AI183" s="75"/>
      <c r="AJ183" s="75"/>
      <c r="AK183" s="75"/>
      <c r="AM183" s="98"/>
      <c r="AN183" s="98"/>
      <c r="AO183" s="98"/>
      <c r="AP183" s="75"/>
      <c r="AQ183" s="75"/>
      <c r="AR183" s="75"/>
      <c r="AS183" s="75"/>
      <c r="AT183" s="75"/>
      <c r="AU183" s="75"/>
      <c r="AV183" s="75"/>
      <c r="AW183" s="75"/>
      <c r="AX183" s="75"/>
    </row>
    <row r="184" spans="2:50" ht="16.5">
      <c r="B184" s="158" t="s">
        <v>399</v>
      </c>
      <c r="C184" s="158"/>
      <c r="D184" s="158"/>
      <c r="E184" s="158"/>
      <c r="F184" s="158"/>
      <c r="G184" s="158"/>
      <c r="H184" s="158"/>
      <c r="I184" s="154"/>
      <c r="J184" s="154"/>
      <c r="K184" s="154"/>
      <c r="L184" s="154"/>
      <c r="M184" s="156"/>
      <c r="N184" s="155"/>
      <c r="O184" s="154"/>
      <c r="P184" s="369" t="s">
        <v>400</v>
      </c>
      <c r="Q184" s="369"/>
      <c r="R184" s="369"/>
      <c r="S184" s="369"/>
      <c r="T184" s="369"/>
      <c r="U184" s="369"/>
      <c r="V184" s="369"/>
      <c r="W184" s="369"/>
      <c r="X184" s="369"/>
      <c r="Y184" s="369"/>
      <c r="Z184" s="62"/>
      <c r="AC184" s="301"/>
      <c r="AD184" s="301"/>
      <c r="AE184" s="301"/>
      <c r="AF184" s="301"/>
      <c r="AG184" s="301"/>
      <c r="AH184" s="301"/>
      <c r="AI184" s="301"/>
      <c r="AJ184" s="301"/>
      <c r="AK184" s="301"/>
      <c r="AL184" s="301"/>
      <c r="AM184" s="301"/>
      <c r="AN184" s="301"/>
      <c r="AO184" s="301"/>
      <c r="AP184" s="301"/>
      <c r="AQ184" s="301"/>
      <c r="AR184" s="301"/>
      <c r="AS184" s="301"/>
      <c r="AT184" s="301"/>
      <c r="AU184" s="301"/>
      <c r="AV184" s="301"/>
      <c r="AW184" s="301"/>
      <c r="AX184" s="301"/>
    </row>
    <row r="185" spans="2:50" ht="15.75">
      <c r="B185" s="145"/>
      <c r="C185" s="145"/>
      <c r="D185" s="145"/>
      <c r="E185" s="145"/>
      <c r="F185" s="145"/>
      <c r="G185" s="145"/>
      <c r="H185" s="145"/>
      <c r="I185" s="145"/>
      <c r="K185" s="146"/>
      <c r="L185" s="146"/>
      <c r="M185" s="146" t="s">
        <v>213</v>
      </c>
      <c r="N185" s="146"/>
      <c r="O185" s="146"/>
      <c r="P185" s="151" t="s">
        <v>214</v>
      </c>
      <c r="Q185" s="151"/>
      <c r="R185" s="151"/>
      <c r="S185" s="151"/>
      <c r="T185" s="151"/>
      <c r="U185" s="151"/>
      <c r="V185" s="151"/>
      <c r="W185" s="151"/>
      <c r="X185" s="151"/>
      <c r="Y185" s="146"/>
      <c r="AC185" s="294" t="s">
        <v>402</v>
      </c>
      <c r="AD185" s="294"/>
      <c r="AE185" s="294"/>
      <c r="AF185" s="294"/>
      <c r="AG185" s="294"/>
      <c r="AH185" s="294"/>
      <c r="AI185" s="294"/>
      <c r="AJ185" s="294"/>
      <c r="AK185" s="294"/>
      <c r="AL185" s="294"/>
      <c r="AM185" s="294"/>
      <c r="AN185" s="294"/>
      <c r="AO185" s="294"/>
      <c r="AP185" s="294"/>
      <c r="AQ185" s="294"/>
      <c r="AR185" s="294"/>
      <c r="AS185" s="294"/>
      <c r="AT185" s="75"/>
      <c r="AU185" s="75"/>
      <c r="AV185" s="75"/>
      <c r="AW185" s="75"/>
      <c r="AX185" s="75"/>
    </row>
    <row r="186" spans="2:50" ht="15.75">
      <c r="B186" s="145"/>
      <c r="C186" s="145"/>
      <c r="D186" s="145"/>
      <c r="E186" s="145"/>
      <c r="F186" s="145"/>
      <c r="G186" s="145"/>
      <c r="H186" s="145"/>
      <c r="I186" s="150"/>
      <c r="J186" s="150"/>
      <c r="K186" s="150"/>
      <c r="L186" s="150"/>
      <c r="M186" s="150"/>
      <c r="N186" s="145"/>
      <c r="O186" s="150"/>
      <c r="P186" s="150"/>
      <c r="Q186" s="150"/>
      <c r="R186" s="150"/>
      <c r="S186" s="150"/>
      <c r="T186" s="150"/>
      <c r="U186" s="150"/>
      <c r="V186" s="150"/>
      <c r="W186" s="150"/>
      <c r="X186" s="145"/>
      <c r="Y186" s="145"/>
      <c r="AH186" s="75"/>
      <c r="AI186" s="75"/>
      <c r="AJ186" s="75"/>
      <c r="AK186" s="75"/>
      <c r="AM186" s="98"/>
      <c r="AN186" s="98"/>
      <c r="AO186" s="98"/>
      <c r="AP186" s="75"/>
      <c r="AQ186" s="75"/>
      <c r="AR186" s="75"/>
      <c r="AS186" s="75"/>
      <c r="AT186" s="75"/>
      <c r="AU186" s="75"/>
      <c r="AV186" s="75"/>
      <c r="AW186" s="75"/>
      <c r="AX186" s="75"/>
    </row>
    <row r="187" spans="28:53" ht="15" customHeight="1">
      <c r="AB187" s="94"/>
      <c r="AC187" s="94"/>
      <c r="AD187" s="94"/>
      <c r="AE187" s="94"/>
      <c r="AF187" s="94"/>
      <c r="AG187" s="94"/>
      <c r="AH187" s="94"/>
      <c r="AI187" s="238"/>
      <c r="AJ187" s="238"/>
      <c r="AK187" s="238"/>
      <c r="AL187" s="238"/>
      <c r="AM187" s="94"/>
      <c r="AN187" s="238"/>
      <c r="AO187" s="238"/>
      <c r="AP187" s="94"/>
      <c r="AQ187" s="300"/>
      <c r="AR187" s="300"/>
      <c r="BA187" s="160"/>
    </row>
    <row r="188" spans="2:44" ht="15" customHeight="1">
      <c r="B188" s="63" t="s">
        <v>323</v>
      </c>
      <c r="C188" s="63" t="s">
        <v>324</v>
      </c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</row>
    <row r="189" spans="2:54" ht="15" customHeight="1">
      <c r="B189" s="63" t="s">
        <v>40</v>
      </c>
      <c r="AD189" s="188">
        <f>AD157-AD103</f>
        <v>0</v>
      </c>
      <c r="AE189" s="189"/>
      <c r="AF189" s="189"/>
      <c r="AG189" s="189"/>
      <c r="AH189" s="189"/>
      <c r="AI189" s="189"/>
      <c r="AJ189" s="189"/>
      <c r="AK189" s="189"/>
      <c r="AL189" s="189"/>
      <c r="AM189" s="143"/>
      <c r="AN189" s="143"/>
      <c r="AO189" s="188">
        <f>AM157-AM103</f>
        <v>0</v>
      </c>
      <c r="AP189" s="189"/>
      <c r="AQ189" s="189"/>
      <c r="AR189" s="189"/>
      <c r="AS189" s="189"/>
      <c r="AT189" s="189"/>
      <c r="AU189" s="188">
        <f>AU157-AU103</f>
        <v>0</v>
      </c>
      <c r="AV189" s="189"/>
      <c r="AW189" s="189"/>
      <c r="AX189" s="189"/>
      <c r="AY189" s="189"/>
      <c r="AZ189" s="189"/>
      <c r="BA189" s="189"/>
      <c r="BB189" s="189"/>
    </row>
    <row r="190" ht="15" customHeight="1">
      <c r="B190" s="63" t="s">
        <v>41</v>
      </c>
    </row>
    <row r="191" ht="15" customHeight="1">
      <c r="B191" s="63" t="s">
        <v>42</v>
      </c>
    </row>
  </sheetData>
  <sheetProtection/>
  <mergeCells count="680">
    <mergeCell ref="AP1:BB1"/>
    <mergeCell ref="AW19:BB19"/>
    <mergeCell ref="AW20:BB20"/>
    <mergeCell ref="F181:I181"/>
    <mergeCell ref="AM100:AT100"/>
    <mergeCell ref="P184:Y184"/>
    <mergeCell ref="B175:Z175"/>
    <mergeCell ref="AA175:AC175"/>
    <mergeCell ref="AD175:AL175"/>
    <mergeCell ref="AM175:AT175"/>
    <mergeCell ref="J180:N180"/>
    <mergeCell ref="P179:X179"/>
    <mergeCell ref="B177:Z177"/>
    <mergeCell ref="B176:Z176"/>
    <mergeCell ref="AU162:BB162"/>
    <mergeCell ref="AM110:AT110"/>
    <mergeCell ref="AU165:BB165"/>
    <mergeCell ref="AU173:BB173"/>
    <mergeCell ref="AU172:BB172"/>
    <mergeCell ref="AU171:BB171"/>
    <mergeCell ref="AU169:BB169"/>
    <mergeCell ref="AU168:BB168"/>
    <mergeCell ref="AU164:BB164"/>
    <mergeCell ref="AD118:AL118"/>
    <mergeCell ref="AM106:AT106"/>
    <mergeCell ref="AD115:AL116"/>
    <mergeCell ref="AD117:AL117"/>
    <mergeCell ref="AM166:AT166"/>
    <mergeCell ref="AD123:AL124"/>
    <mergeCell ref="AD121:AL121"/>
    <mergeCell ref="B31:Z31"/>
    <mergeCell ref="AA31:AC31"/>
    <mergeCell ref="AD31:AL31"/>
    <mergeCell ref="AM31:AT31"/>
    <mergeCell ref="AD106:AL106"/>
    <mergeCell ref="B94:Z94"/>
    <mergeCell ref="AD84:AL84"/>
    <mergeCell ref="AM87:AT87"/>
    <mergeCell ref="AM98:AT98"/>
    <mergeCell ref="AD99:AL99"/>
    <mergeCell ref="AU170:BB170"/>
    <mergeCell ref="AU163:BB163"/>
    <mergeCell ref="AU175:BB175"/>
    <mergeCell ref="AA108:AC109"/>
    <mergeCell ref="AU167:BB167"/>
    <mergeCell ref="AM117:AT117"/>
    <mergeCell ref="AD120:AL120"/>
    <mergeCell ref="AM119:AT119"/>
    <mergeCell ref="AA161:AC161"/>
    <mergeCell ref="AA118:AC118"/>
    <mergeCell ref="AM121:AT121"/>
    <mergeCell ref="AU161:BB161"/>
    <mergeCell ref="AM122:AT122"/>
    <mergeCell ref="AM128:AT129"/>
    <mergeCell ref="AM118:AT118"/>
    <mergeCell ref="AD122:AL122"/>
    <mergeCell ref="AM131:AT131"/>
    <mergeCell ref="AM144:AT144"/>
    <mergeCell ref="AD142:AL143"/>
    <mergeCell ref="AD131:AL131"/>
    <mergeCell ref="AD165:AL165"/>
    <mergeCell ref="AM139:AT140"/>
    <mergeCell ref="AM123:AT124"/>
    <mergeCell ref="AM132:AT132"/>
    <mergeCell ref="AD134:AL135"/>
    <mergeCell ref="AM114:AT114"/>
    <mergeCell ref="AM130:AT130"/>
    <mergeCell ref="AD130:AL130"/>
    <mergeCell ref="AM134:AT135"/>
    <mergeCell ref="AM133:AT133"/>
    <mergeCell ref="AM113:AT113"/>
    <mergeCell ref="AM111:AT111"/>
    <mergeCell ref="AD111:AL111"/>
    <mergeCell ref="AD102:AL102"/>
    <mergeCell ref="AD100:AL100"/>
    <mergeCell ref="AA100:AC100"/>
    <mergeCell ref="AM107:AT107"/>
    <mergeCell ref="AD107:AL107"/>
    <mergeCell ref="AD103:AL103"/>
    <mergeCell ref="AA111:AC111"/>
    <mergeCell ref="AA99:AC99"/>
    <mergeCell ref="AA101:AC101"/>
    <mergeCell ref="AM95:AT96"/>
    <mergeCell ref="AD125:AL127"/>
    <mergeCell ref="AM125:AT127"/>
    <mergeCell ref="AD128:AL129"/>
    <mergeCell ref="AD119:AL119"/>
    <mergeCell ref="AM115:AT116"/>
    <mergeCell ref="AM120:AT120"/>
    <mergeCell ref="AD101:AL101"/>
    <mergeCell ref="AM97:AT97"/>
    <mergeCell ref="AM99:AT99"/>
    <mergeCell ref="B170:Z170"/>
    <mergeCell ref="AA119:AC119"/>
    <mergeCell ref="B109:Z109"/>
    <mergeCell ref="B107:Z107"/>
    <mergeCell ref="AA115:AC116"/>
    <mergeCell ref="AA164:AC164"/>
    <mergeCell ref="AA165:AC165"/>
    <mergeCell ref="AA163:AC163"/>
    <mergeCell ref="B127:Z127"/>
    <mergeCell ref="B123:Z123"/>
    <mergeCell ref="A82:A83"/>
    <mergeCell ref="AA85:AC85"/>
    <mergeCell ref="AA84:AC84"/>
    <mergeCell ref="AA98:AC98"/>
    <mergeCell ref="AA89:AC89"/>
    <mergeCell ref="AA88:AC88"/>
    <mergeCell ref="AA93:AC93"/>
    <mergeCell ref="AA95:AC96"/>
    <mergeCell ref="AD94:AL94"/>
    <mergeCell ref="AD92:AL92"/>
    <mergeCell ref="AD97:AL97"/>
    <mergeCell ref="AA86:AC86"/>
    <mergeCell ref="AA90:AC91"/>
    <mergeCell ref="AA97:AC97"/>
    <mergeCell ref="AA87:AC87"/>
    <mergeCell ref="AA94:AC94"/>
    <mergeCell ref="AD95:AL96"/>
    <mergeCell ref="AD87:AL87"/>
    <mergeCell ref="AA47:AC47"/>
    <mergeCell ref="AA44:AC44"/>
    <mergeCell ref="AA76:AC76"/>
    <mergeCell ref="AA82:AC83"/>
    <mergeCell ref="AA69:AC69"/>
    <mergeCell ref="AA72:AC72"/>
    <mergeCell ref="AA74:AC74"/>
    <mergeCell ref="AA63:AC63"/>
    <mergeCell ref="AA62:AC62"/>
    <mergeCell ref="AA52:AC52"/>
    <mergeCell ref="AA56:AC56"/>
    <mergeCell ref="AA49:AC49"/>
    <mergeCell ref="AD49:AL49"/>
    <mergeCell ref="AD50:AL50"/>
    <mergeCell ref="AA57:AC57"/>
    <mergeCell ref="AA65:AC65"/>
    <mergeCell ref="AA58:AC59"/>
    <mergeCell ref="AD98:AL98"/>
    <mergeCell ref="AD35:AL35"/>
    <mergeCell ref="AD39:AL39"/>
    <mergeCell ref="AA51:AC51"/>
    <mergeCell ref="AD51:AL51"/>
    <mergeCell ref="AD47:AL47"/>
    <mergeCell ref="AD40:AL40"/>
    <mergeCell ref="AD38:AL38"/>
    <mergeCell ref="AD48:AL48"/>
    <mergeCell ref="AD46:AL46"/>
    <mergeCell ref="AD33:AL34"/>
    <mergeCell ref="AA24:AC24"/>
    <mergeCell ref="AD26:AL26"/>
    <mergeCell ref="AA35:AC35"/>
    <mergeCell ref="AA30:AC30"/>
    <mergeCell ref="AD30:AL30"/>
    <mergeCell ref="AD24:AL24"/>
    <mergeCell ref="AA25:AC25"/>
    <mergeCell ref="AA26:AC26"/>
    <mergeCell ref="AD32:AL32"/>
    <mergeCell ref="AW4:BB4"/>
    <mergeCell ref="AW5:BB5"/>
    <mergeCell ref="BA6:BB6"/>
    <mergeCell ref="AY6:AZ6"/>
    <mergeCell ref="AW6:AX6"/>
    <mergeCell ref="AW7:BB7"/>
    <mergeCell ref="AO11:AT11"/>
    <mergeCell ref="AW8:BB8"/>
    <mergeCell ref="AW18:BB18"/>
    <mergeCell ref="AO9:AT9"/>
    <mergeCell ref="AW21:BB21"/>
    <mergeCell ref="AM39:AT39"/>
    <mergeCell ref="AW10:AY10"/>
    <mergeCell ref="AZ10:BB10"/>
    <mergeCell ref="AW11:BB11"/>
    <mergeCell ref="AU23:BB23"/>
    <mergeCell ref="AD37:AL37"/>
    <mergeCell ref="AD36:AL36"/>
    <mergeCell ref="AU32:BB32"/>
    <mergeCell ref="AU26:BB26"/>
    <mergeCell ref="AU24:BB24"/>
    <mergeCell ref="AM30:AT30"/>
    <mergeCell ref="AD27:AL28"/>
    <mergeCell ref="AM33:AT34"/>
    <mergeCell ref="AM25:AT25"/>
    <mergeCell ref="AU25:BB25"/>
    <mergeCell ref="AM24:AT24"/>
    <mergeCell ref="AU30:BB30"/>
    <mergeCell ref="AM41:AT41"/>
    <mergeCell ref="AM47:AT47"/>
    <mergeCell ref="AM44:AT44"/>
    <mergeCell ref="AD41:AL41"/>
    <mergeCell ref="AD44:AL44"/>
    <mergeCell ref="AD45:AL45"/>
    <mergeCell ref="AM42:AT42"/>
    <mergeCell ref="AD43:AL43"/>
    <mergeCell ref="AA29:AC29"/>
    <mergeCell ref="AD29:AL29"/>
    <mergeCell ref="AD25:AL25"/>
    <mergeCell ref="AU31:BB31"/>
    <mergeCell ref="N6:S6"/>
    <mergeCell ref="B23:Z23"/>
    <mergeCell ref="AA23:AC23"/>
    <mergeCell ref="AD23:AL23"/>
    <mergeCell ref="AM23:AT23"/>
    <mergeCell ref="AW9:BB9"/>
    <mergeCell ref="AM26:AT26"/>
    <mergeCell ref="B24:Z24"/>
    <mergeCell ref="B27:Z27"/>
    <mergeCell ref="AM35:AT35"/>
    <mergeCell ref="O8:AE8"/>
    <mergeCell ref="B30:Z30"/>
    <mergeCell ref="AA33:AC34"/>
    <mergeCell ref="AA27:AC28"/>
    <mergeCell ref="B32:Z32"/>
    <mergeCell ref="AA32:AC32"/>
    <mergeCell ref="AM67:AT67"/>
    <mergeCell ref="AM66:AT66"/>
    <mergeCell ref="AM62:AT62"/>
    <mergeCell ref="AM50:AT50"/>
    <mergeCell ref="AM60:AT61"/>
    <mergeCell ref="AM52:AT52"/>
    <mergeCell ref="AM63:AT63"/>
    <mergeCell ref="AM58:AT59"/>
    <mergeCell ref="AM57:AT57"/>
    <mergeCell ref="B42:Z42"/>
    <mergeCell ref="B43:Z43"/>
    <mergeCell ref="AA43:AC43"/>
    <mergeCell ref="AA42:AC42"/>
    <mergeCell ref="AM48:AT48"/>
    <mergeCell ref="AM45:AT45"/>
    <mergeCell ref="AM46:AT46"/>
    <mergeCell ref="AD42:AL42"/>
    <mergeCell ref="AM43:AT43"/>
    <mergeCell ref="AA46:AC46"/>
    <mergeCell ref="AU84:BB84"/>
    <mergeCell ref="AM75:AT75"/>
    <mergeCell ref="AM84:AT84"/>
    <mergeCell ref="AU58:BB59"/>
    <mergeCell ref="AU60:BB61"/>
    <mergeCell ref="AA48:AC48"/>
    <mergeCell ref="AM65:AT65"/>
    <mergeCell ref="AD60:AL61"/>
    <mergeCell ref="AM49:AT49"/>
    <mergeCell ref="AM74:AT74"/>
    <mergeCell ref="B51:Z51"/>
    <mergeCell ref="AD58:AL59"/>
    <mergeCell ref="AM70:AT71"/>
    <mergeCell ref="AD57:AL57"/>
    <mergeCell ref="AD56:AL56"/>
    <mergeCell ref="AM51:AT51"/>
    <mergeCell ref="AM56:AT56"/>
    <mergeCell ref="C65:Z65"/>
    <mergeCell ref="B67:Z67"/>
    <mergeCell ref="B52:Z52"/>
    <mergeCell ref="AM94:AT94"/>
    <mergeCell ref="AM79:AT80"/>
    <mergeCell ref="A139:A140"/>
    <mergeCell ref="A126:A127"/>
    <mergeCell ref="B106:Z106"/>
    <mergeCell ref="C99:Z99"/>
    <mergeCell ref="B101:Z101"/>
    <mergeCell ref="AA128:AC129"/>
    <mergeCell ref="B110:Z110"/>
    <mergeCell ref="AM89:AT89"/>
    <mergeCell ref="AU95:BB96"/>
    <mergeCell ref="AD113:AL113"/>
    <mergeCell ref="AD112:AL112"/>
    <mergeCell ref="AM108:AT109"/>
    <mergeCell ref="AM102:AT102"/>
    <mergeCell ref="AA121:AC121"/>
    <mergeCell ref="AA117:AC117"/>
    <mergeCell ref="AD114:AL114"/>
    <mergeCell ref="AM112:AT112"/>
    <mergeCell ref="AM103:AT103"/>
    <mergeCell ref="E122:Z122"/>
    <mergeCell ref="B117:Z117"/>
    <mergeCell ref="B124:Z124"/>
    <mergeCell ref="AA112:AC112"/>
    <mergeCell ref="AA125:AC127"/>
    <mergeCell ref="AA114:AC114"/>
    <mergeCell ref="AA113:AC113"/>
    <mergeCell ref="AA122:AC122"/>
    <mergeCell ref="AA120:AC120"/>
    <mergeCell ref="AA123:AC124"/>
    <mergeCell ref="AA102:AC102"/>
    <mergeCell ref="AA110:AC110"/>
    <mergeCell ref="AA106:AC106"/>
    <mergeCell ref="AA103:AC103"/>
    <mergeCell ref="AD110:AL110"/>
    <mergeCell ref="AD108:AL109"/>
    <mergeCell ref="AA107:AC107"/>
    <mergeCell ref="A137:A138"/>
    <mergeCell ref="A128:A129"/>
    <mergeCell ref="B131:Z131"/>
    <mergeCell ref="B130:Z130"/>
    <mergeCell ref="C128:Z128"/>
    <mergeCell ref="AA130:AC130"/>
    <mergeCell ref="C137:Z137"/>
    <mergeCell ref="AA134:AC135"/>
    <mergeCell ref="B135:Z135"/>
    <mergeCell ref="AD133:AL133"/>
    <mergeCell ref="AA131:AC131"/>
    <mergeCell ref="AD141:AL141"/>
    <mergeCell ref="AA136:AC138"/>
    <mergeCell ref="AD136:AL138"/>
    <mergeCell ref="AD139:AL140"/>
    <mergeCell ref="AA141:AC141"/>
    <mergeCell ref="AM142:AT143"/>
    <mergeCell ref="AA139:AC140"/>
    <mergeCell ref="AM141:AT141"/>
    <mergeCell ref="B138:Z138"/>
    <mergeCell ref="AD144:AL144"/>
    <mergeCell ref="C143:Z143"/>
    <mergeCell ref="AM136:AT138"/>
    <mergeCell ref="AA142:AC143"/>
    <mergeCell ref="C139:Z139"/>
    <mergeCell ref="AM146:AT146"/>
    <mergeCell ref="AM145:AT145"/>
    <mergeCell ref="C144:Z144"/>
    <mergeCell ref="C145:Z145"/>
    <mergeCell ref="E142:Z142"/>
    <mergeCell ref="B140:Z140"/>
    <mergeCell ref="B141:Z141"/>
    <mergeCell ref="AA144:AC144"/>
    <mergeCell ref="AA145:AC145"/>
    <mergeCell ref="AA146:AC146"/>
    <mergeCell ref="AD147:AL147"/>
    <mergeCell ref="B132:Z132"/>
    <mergeCell ref="AA132:AC132"/>
    <mergeCell ref="AD132:AL132"/>
    <mergeCell ref="AA133:AC133"/>
    <mergeCell ref="B134:Z134"/>
    <mergeCell ref="AA147:AC147"/>
    <mergeCell ref="C146:Z146"/>
    <mergeCell ref="AD145:AL145"/>
    <mergeCell ref="E136:Z136"/>
    <mergeCell ref="AD146:AL146"/>
    <mergeCell ref="AM147:AT147"/>
    <mergeCell ref="AA148:AC148"/>
    <mergeCell ref="AD148:AL148"/>
    <mergeCell ref="AM150:AT150"/>
    <mergeCell ref="AA152:AC152"/>
    <mergeCell ref="AM152:AT152"/>
    <mergeCell ref="AD151:AL151"/>
    <mergeCell ref="AM151:AT151"/>
    <mergeCell ref="AA150:AC150"/>
    <mergeCell ref="AM169:AT169"/>
    <mergeCell ref="AM173:AT173"/>
    <mergeCell ref="AA162:AC162"/>
    <mergeCell ref="AD161:AL161"/>
    <mergeCell ref="AD162:AL162"/>
    <mergeCell ref="AM164:AT164"/>
    <mergeCell ref="AD166:AL166"/>
    <mergeCell ref="AM163:AT163"/>
    <mergeCell ref="AD163:AL163"/>
    <mergeCell ref="AM162:AT162"/>
    <mergeCell ref="AM165:AT165"/>
    <mergeCell ref="AM177:AT177"/>
    <mergeCell ref="AM172:AT172"/>
    <mergeCell ref="AD167:AL167"/>
    <mergeCell ref="AA167:AC167"/>
    <mergeCell ref="AA168:AC168"/>
    <mergeCell ref="AD168:AL168"/>
    <mergeCell ref="AM167:AT167"/>
    <mergeCell ref="AM174:AT174"/>
    <mergeCell ref="AA172:AC172"/>
    <mergeCell ref="AM170:AT170"/>
    <mergeCell ref="AA171:AC171"/>
    <mergeCell ref="AA170:AC170"/>
    <mergeCell ref="AD170:AL170"/>
    <mergeCell ref="AD171:AL171"/>
    <mergeCell ref="AM171:AT171"/>
    <mergeCell ref="AD172:AL172"/>
    <mergeCell ref="AN187:AO187"/>
    <mergeCell ref="AQ187:AR187"/>
    <mergeCell ref="AI187:AL187"/>
    <mergeCell ref="AC179:AX179"/>
    <mergeCell ref="AC184:AX184"/>
    <mergeCell ref="AU177:BB177"/>
    <mergeCell ref="AU176:BB176"/>
    <mergeCell ref="AU174:BB174"/>
    <mergeCell ref="AA174:AC174"/>
    <mergeCell ref="AM176:AT176"/>
    <mergeCell ref="AC185:AS185"/>
    <mergeCell ref="AC180:AS180"/>
    <mergeCell ref="AA176:AC176"/>
    <mergeCell ref="AD174:AL174"/>
    <mergeCell ref="AD173:AL173"/>
    <mergeCell ref="AA173:AC173"/>
    <mergeCell ref="AD176:AL176"/>
    <mergeCell ref="AA177:AC177"/>
    <mergeCell ref="AD177:AL177"/>
    <mergeCell ref="AU101:BB101"/>
    <mergeCell ref="AU102:BB102"/>
    <mergeCell ref="AU103:BB103"/>
    <mergeCell ref="AU115:BB116"/>
    <mergeCell ref="AU113:BB113"/>
    <mergeCell ref="AU111:BB111"/>
    <mergeCell ref="AU107:BB107"/>
    <mergeCell ref="AU114:BB114"/>
    <mergeCell ref="AU110:BB110"/>
    <mergeCell ref="AU43:BB43"/>
    <mergeCell ref="AU27:BB28"/>
    <mergeCell ref="AM36:AT36"/>
    <mergeCell ref="AM32:AT32"/>
    <mergeCell ref="AU93:BB93"/>
    <mergeCell ref="AU73:BB73"/>
    <mergeCell ref="AU74:BB74"/>
    <mergeCell ref="AM90:AT91"/>
    <mergeCell ref="AU88:BB88"/>
    <mergeCell ref="AM81:AT81"/>
    <mergeCell ref="AU45:BB45"/>
    <mergeCell ref="AU106:BB106"/>
    <mergeCell ref="AU100:BB100"/>
    <mergeCell ref="AU82:BB83"/>
    <mergeCell ref="AU65:BB65"/>
    <mergeCell ref="AU90:BB91"/>
    <mergeCell ref="AU63:BB63"/>
    <mergeCell ref="AU94:BB94"/>
    <mergeCell ref="AU97:BB97"/>
    <mergeCell ref="AU98:BB98"/>
    <mergeCell ref="AA41:AC41"/>
    <mergeCell ref="AU51:BB51"/>
    <mergeCell ref="AU40:BB40"/>
    <mergeCell ref="AU44:BB44"/>
    <mergeCell ref="AU49:BB49"/>
    <mergeCell ref="AU52:BB52"/>
    <mergeCell ref="AU50:BB50"/>
    <mergeCell ref="AM40:AT40"/>
    <mergeCell ref="AA50:AC50"/>
    <mergeCell ref="AA45:AC45"/>
    <mergeCell ref="AU42:BB42"/>
    <mergeCell ref="C73:Z73"/>
    <mergeCell ref="E70:Z70"/>
    <mergeCell ref="AM64:AT64"/>
    <mergeCell ref="AU66:BB66"/>
    <mergeCell ref="AM73:AT73"/>
    <mergeCell ref="AU57:BB57"/>
    <mergeCell ref="AU70:BB71"/>
    <mergeCell ref="AU64:BB64"/>
    <mergeCell ref="AU56:BB56"/>
    <mergeCell ref="AU41:BB41"/>
    <mergeCell ref="AU33:BB34"/>
    <mergeCell ref="AU48:BB48"/>
    <mergeCell ref="AM38:AT38"/>
    <mergeCell ref="AM37:AT37"/>
    <mergeCell ref="AU37:BB37"/>
    <mergeCell ref="AU47:BB47"/>
    <mergeCell ref="AU46:BB46"/>
    <mergeCell ref="AU39:BB39"/>
    <mergeCell ref="AU38:BB38"/>
    <mergeCell ref="B68:Z68"/>
    <mergeCell ref="AD68:AL68"/>
    <mergeCell ref="AA68:AC68"/>
    <mergeCell ref="AA64:AC64"/>
    <mergeCell ref="AD62:AL62"/>
    <mergeCell ref="AA60:AC61"/>
    <mergeCell ref="AD67:AL67"/>
    <mergeCell ref="C66:Z66"/>
    <mergeCell ref="C64:Z64"/>
    <mergeCell ref="AD64:AL64"/>
    <mergeCell ref="B69:Z69"/>
    <mergeCell ref="AD78:AL78"/>
    <mergeCell ref="AA78:AC78"/>
    <mergeCell ref="AA77:AC77"/>
    <mergeCell ref="AD73:AL73"/>
    <mergeCell ref="AA75:AC75"/>
    <mergeCell ref="AD74:AL74"/>
    <mergeCell ref="AD77:AL77"/>
    <mergeCell ref="C71:Z71"/>
    <mergeCell ref="AA70:AC71"/>
    <mergeCell ref="AA92:AC92"/>
    <mergeCell ref="AA66:AC66"/>
    <mergeCell ref="AA81:AC81"/>
    <mergeCell ref="AD65:AL65"/>
    <mergeCell ref="AA79:AC80"/>
    <mergeCell ref="AA73:AC73"/>
    <mergeCell ref="AA67:AC67"/>
    <mergeCell ref="AD66:AL66"/>
    <mergeCell ref="AD86:AL86"/>
    <mergeCell ref="AD88:AL88"/>
    <mergeCell ref="AU72:BB72"/>
    <mergeCell ref="AU87:BB87"/>
    <mergeCell ref="AU85:BB85"/>
    <mergeCell ref="AM85:AT85"/>
    <mergeCell ref="AM72:AT72"/>
    <mergeCell ref="AD82:AL83"/>
    <mergeCell ref="AD85:AL85"/>
    <mergeCell ref="AU81:BB81"/>
    <mergeCell ref="AD72:AL72"/>
    <mergeCell ref="AU79:BB80"/>
    <mergeCell ref="AD93:AL93"/>
    <mergeCell ref="AM88:AT88"/>
    <mergeCell ref="AD75:AL75"/>
    <mergeCell ref="AD70:AL71"/>
    <mergeCell ref="AD89:AL89"/>
    <mergeCell ref="AM93:AT93"/>
    <mergeCell ref="AM82:AT83"/>
    <mergeCell ref="AM76:AT76"/>
    <mergeCell ref="AM68:AT68"/>
    <mergeCell ref="AU125:BB127"/>
    <mergeCell ref="AD52:AL52"/>
    <mergeCell ref="AD63:AL63"/>
    <mergeCell ref="AD69:AL69"/>
    <mergeCell ref="AM101:AT101"/>
    <mergeCell ref="AD90:AL91"/>
    <mergeCell ref="AM69:AT69"/>
    <mergeCell ref="AM77:AT77"/>
    <mergeCell ref="AD81:AL81"/>
    <mergeCell ref="AU75:BB75"/>
    <mergeCell ref="AU117:BB117"/>
    <mergeCell ref="AU122:BB122"/>
    <mergeCell ref="AU123:BB124"/>
    <mergeCell ref="AU108:BB109"/>
    <mergeCell ref="AU119:BB119"/>
    <mergeCell ref="AU120:BB120"/>
    <mergeCell ref="AU118:BB118"/>
    <mergeCell ref="AU112:BB112"/>
    <mergeCell ref="AU121:BB121"/>
    <mergeCell ref="AU139:BB140"/>
    <mergeCell ref="AU77:BB77"/>
    <mergeCell ref="AU68:BB68"/>
    <mergeCell ref="AU78:BB78"/>
    <mergeCell ref="AU89:BB89"/>
    <mergeCell ref="AU86:BB86"/>
    <mergeCell ref="AU69:BB69"/>
    <mergeCell ref="AU99:BB99"/>
    <mergeCell ref="AU128:BB129"/>
    <mergeCell ref="AU130:BB130"/>
    <mergeCell ref="AU145:BB145"/>
    <mergeCell ref="AU146:BB146"/>
    <mergeCell ref="AU147:BB147"/>
    <mergeCell ref="AU144:BB144"/>
    <mergeCell ref="AA169:AC169"/>
    <mergeCell ref="AD169:AL169"/>
    <mergeCell ref="AU154:BB154"/>
    <mergeCell ref="AD155:AL155"/>
    <mergeCell ref="AM155:AT155"/>
    <mergeCell ref="AA154:AC154"/>
    <mergeCell ref="B172:Z172"/>
    <mergeCell ref="B171:Z171"/>
    <mergeCell ref="AU142:BB143"/>
    <mergeCell ref="AU148:BB148"/>
    <mergeCell ref="AU136:BB138"/>
    <mergeCell ref="AA166:AC166"/>
    <mergeCell ref="AA156:AC156"/>
    <mergeCell ref="B155:Z155"/>
    <mergeCell ref="E164:Z164"/>
    <mergeCell ref="AU166:BB166"/>
    <mergeCell ref="AU133:BB133"/>
    <mergeCell ref="AU134:BB135"/>
    <mergeCell ref="AM168:AT168"/>
    <mergeCell ref="B169:Z169"/>
    <mergeCell ref="AD157:AL157"/>
    <mergeCell ref="A9:K9"/>
    <mergeCell ref="E60:Z60"/>
    <mergeCell ref="C62:Z62"/>
    <mergeCell ref="C98:Z98"/>
    <mergeCell ref="B129:Z129"/>
    <mergeCell ref="C72:Z72"/>
    <mergeCell ref="C80:Z80"/>
    <mergeCell ref="C76:Z76"/>
    <mergeCell ref="C77:Z77"/>
    <mergeCell ref="B166:Z166"/>
    <mergeCell ref="C152:Z152"/>
    <mergeCell ref="C148:Z148"/>
    <mergeCell ref="C149:Z149"/>
    <mergeCell ref="B160:AT160"/>
    <mergeCell ref="AM161:AT161"/>
    <mergeCell ref="B161:Z161"/>
    <mergeCell ref="AA157:AC157"/>
    <mergeCell ref="AM157:AT157"/>
    <mergeCell ref="AA159:AC159"/>
    <mergeCell ref="AM156:AT156"/>
    <mergeCell ref="C75:Z75"/>
    <mergeCell ref="AM86:AT86"/>
    <mergeCell ref="AM78:AT78"/>
    <mergeCell ref="AD79:AL80"/>
    <mergeCell ref="AD76:AL76"/>
    <mergeCell ref="AD154:AL154"/>
    <mergeCell ref="AM149:AT149"/>
    <mergeCell ref="AD150:AL150"/>
    <mergeCell ref="AD156:AL156"/>
    <mergeCell ref="AM148:AT148"/>
    <mergeCell ref="AA151:AC151"/>
    <mergeCell ref="AA149:AC149"/>
    <mergeCell ref="AD149:AL149"/>
    <mergeCell ref="B116:Z116"/>
    <mergeCell ref="AU153:BB153"/>
    <mergeCell ref="AU151:BB151"/>
    <mergeCell ref="AU152:BB152"/>
    <mergeCell ref="AM154:AT154"/>
    <mergeCell ref="B153:Z153"/>
    <mergeCell ref="AA153:AC153"/>
    <mergeCell ref="C150:Z150"/>
    <mergeCell ref="C126:Z126"/>
    <mergeCell ref="E125:Z125"/>
    <mergeCell ref="C100:Z100"/>
    <mergeCell ref="B103:Z103"/>
    <mergeCell ref="B111:Z111"/>
    <mergeCell ref="B108:Z108"/>
    <mergeCell ref="B115:Z115"/>
    <mergeCell ref="B112:Z112"/>
    <mergeCell ref="B113:Z113"/>
    <mergeCell ref="B114:Z114"/>
    <mergeCell ref="B89:Z89"/>
    <mergeCell ref="B93:Z93"/>
    <mergeCell ref="E79:Z79"/>
    <mergeCell ref="C74:Z74"/>
    <mergeCell ref="B78:Z78"/>
    <mergeCell ref="C88:Z88"/>
    <mergeCell ref="C87:Z87"/>
    <mergeCell ref="B29:Z29"/>
    <mergeCell ref="B28:Z28"/>
    <mergeCell ref="C63:Z63"/>
    <mergeCell ref="B26:Z26"/>
    <mergeCell ref="B59:Z59"/>
    <mergeCell ref="B50:Z50"/>
    <mergeCell ref="B56:Z56"/>
    <mergeCell ref="B57:Z57"/>
    <mergeCell ref="B58:Z58"/>
    <mergeCell ref="C61:Z61"/>
    <mergeCell ref="C96:Z96"/>
    <mergeCell ref="E95:Z95"/>
    <mergeCell ref="C91:Z91"/>
    <mergeCell ref="C37:Z37"/>
    <mergeCell ref="B25:Z25"/>
    <mergeCell ref="C85:Z85"/>
    <mergeCell ref="C84:Z84"/>
    <mergeCell ref="C92:Z92"/>
    <mergeCell ref="C81:Z81"/>
    <mergeCell ref="C86:Z86"/>
    <mergeCell ref="AP2:BB2"/>
    <mergeCell ref="AU29:BB29"/>
    <mergeCell ref="AM27:AT28"/>
    <mergeCell ref="AM29:AT29"/>
    <mergeCell ref="AA36:AC36"/>
    <mergeCell ref="AU36:BB36"/>
    <mergeCell ref="AU35:BB35"/>
    <mergeCell ref="AO7:AT7"/>
    <mergeCell ref="AO8:AT8"/>
    <mergeCell ref="AO10:AT10"/>
    <mergeCell ref="AA37:AC37"/>
    <mergeCell ref="AA38:AC38"/>
    <mergeCell ref="AA39:AC39"/>
    <mergeCell ref="AA40:AC40"/>
    <mergeCell ref="AU131:BB131"/>
    <mergeCell ref="AU62:BB62"/>
    <mergeCell ref="AU92:BB92"/>
    <mergeCell ref="AU67:BB67"/>
    <mergeCell ref="AU76:BB76"/>
    <mergeCell ref="AM92:AT92"/>
    <mergeCell ref="B174:Z174"/>
    <mergeCell ref="B173:Z173"/>
    <mergeCell ref="AU149:BB149"/>
    <mergeCell ref="AU157:BB157"/>
    <mergeCell ref="AU132:BB132"/>
    <mergeCell ref="AM153:AT153"/>
    <mergeCell ref="AD164:AL164"/>
    <mergeCell ref="AU156:BB156"/>
    <mergeCell ref="B154:Z154"/>
    <mergeCell ref="C147:Z147"/>
    <mergeCell ref="AD189:AL189"/>
    <mergeCell ref="AO189:AT189"/>
    <mergeCell ref="AU189:BB189"/>
    <mergeCell ref="B165:Z165"/>
    <mergeCell ref="B162:Z162"/>
    <mergeCell ref="B168:Z168"/>
    <mergeCell ref="B167:Z167"/>
    <mergeCell ref="B163:Z163"/>
    <mergeCell ref="C181:D181"/>
    <mergeCell ref="K181:M181"/>
    <mergeCell ref="C97:Z97"/>
    <mergeCell ref="C82:Z82"/>
    <mergeCell ref="E90:Z90"/>
    <mergeCell ref="B83:Z83"/>
    <mergeCell ref="AU155:BB155"/>
    <mergeCell ref="AD153:AL153"/>
    <mergeCell ref="AA155:AC155"/>
    <mergeCell ref="AU141:BB141"/>
    <mergeCell ref="AU150:BB150"/>
    <mergeCell ref="AD152:AL152"/>
  </mergeCells>
  <printOptions/>
  <pageMargins left="0.7086614173228347" right="0.16" top="0.5511811023622047" bottom="0.6692913385826772" header="0.35433070866141736" footer="0.3937007874015748"/>
  <pageSetup fitToHeight="20" horizontalDpi="600" verticalDpi="600" orientation="portrait" paperSize="9" scale="70" r:id="rId3"/>
  <rowBreaks count="3" manualBreakCount="3">
    <brk id="54" max="53" man="1"/>
    <brk id="104" max="53" man="1"/>
    <brk id="158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M66"/>
  <sheetViews>
    <sheetView tabSelected="1" view="pageBreakPreview" zoomScaleSheetLayoutView="100" zoomScalePageLayoutView="0" workbookViewId="0" topLeftCell="B1">
      <selection activeCell="BM59" sqref="BM59:CZ59"/>
    </sheetView>
  </sheetViews>
  <sheetFormatPr defaultColWidth="0.875" defaultRowHeight="12.75"/>
  <cols>
    <col min="1" max="1" width="0.875" style="63" hidden="1" customWidth="1"/>
    <col min="2" max="2" width="7.00390625" style="63" customWidth="1"/>
    <col min="3" max="7" width="0.875" style="63" customWidth="1"/>
    <col min="8" max="8" width="2.125" style="63" customWidth="1"/>
    <col min="9" max="14" width="0.875" style="63" customWidth="1"/>
    <col min="15" max="15" width="2.00390625" style="63" customWidth="1"/>
    <col min="16" max="46" width="0.875" style="63" customWidth="1"/>
    <col min="47" max="47" width="1.25" style="63" customWidth="1"/>
    <col min="48" max="48" width="4.125" style="63" customWidth="1"/>
    <col min="49" max="63" width="0.875" style="63" customWidth="1"/>
    <col min="64" max="64" width="2.625" style="63" customWidth="1"/>
    <col min="65" max="65" width="1.875" style="63" customWidth="1"/>
    <col min="66" max="80" width="0.875" style="63" customWidth="1"/>
    <col min="81" max="81" width="3.00390625" style="63" customWidth="1"/>
    <col min="82" max="84" width="0.875" style="63" customWidth="1"/>
    <col min="85" max="85" width="2.00390625" style="63" customWidth="1"/>
    <col min="86" max="87" width="0.875" style="63" customWidth="1"/>
    <col min="88" max="88" width="2.625" style="63" customWidth="1"/>
    <col min="89" max="104" width="0.875" style="63" customWidth="1"/>
    <col min="105" max="105" width="0.12890625" style="63" customWidth="1"/>
    <col min="106" max="106" width="0.875" style="63" hidden="1" customWidth="1"/>
    <col min="107" max="107" width="0.37109375" style="63" customWidth="1"/>
    <col min="108" max="108" width="1.00390625" style="63" customWidth="1"/>
    <col min="109" max="109" width="1.75390625" style="63" customWidth="1"/>
    <col min="110" max="116" width="0.875" style="63" customWidth="1"/>
    <col min="117" max="117" width="12.25390625" style="63" customWidth="1"/>
    <col min="118" max="16384" width="0.875" style="63" customWidth="1"/>
  </cols>
  <sheetData>
    <row r="1" spans="2:108" ht="15" customHeight="1">
      <c r="B1" s="160"/>
      <c r="D1" s="161" t="s">
        <v>387</v>
      </c>
      <c r="O1" s="161"/>
      <c r="BM1" s="455" t="s">
        <v>411</v>
      </c>
      <c r="BN1" s="455"/>
      <c r="BO1" s="455"/>
      <c r="BP1" s="455"/>
      <c r="BQ1" s="455"/>
      <c r="BR1" s="455"/>
      <c r="BS1" s="455"/>
      <c r="BT1" s="455"/>
      <c r="BU1" s="455"/>
      <c r="BV1" s="455"/>
      <c r="BW1" s="455"/>
      <c r="BX1" s="455"/>
      <c r="BY1" s="455"/>
      <c r="BZ1" s="455"/>
      <c r="CA1" s="455"/>
      <c r="CB1" s="455"/>
      <c r="CC1" s="455"/>
      <c r="CD1" s="455"/>
      <c r="CE1" s="455"/>
      <c r="CF1" s="455"/>
      <c r="CG1" s="455"/>
      <c r="CH1" s="455"/>
      <c r="CI1" s="455"/>
      <c r="CJ1" s="455"/>
      <c r="CK1" s="455"/>
      <c r="CL1" s="455"/>
      <c r="CM1" s="455"/>
      <c r="CN1" s="455"/>
      <c r="CO1" s="455"/>
      <c r="CP1" s="455"/>
      <c r="CQ1" s="455"/>
      <c r="CR1" s="455"/>
      <c r="CS1" s="455"/>
      <c r="CT1" s="455"/>
      <c r="CU1" s="455"/>
      <c r="CV1" s="455"/>
      <c r="CW1" s="455"/>
      <c r="CX1" s="455"/>
      <c r="CY1" s="455"/>
      <c r="CZ1" s="455"/>
      <c r="DA1" s="455"/>
      <c r="DB1" s="455"/>
      <c r="DC1" s="455"/>
      <c r="DD1" s="455"/>
    </row>
    <row r="2" spans="65:108" ht="14.25" customHeight="1">
      <c r="BM2" s="455" t="s">
        <v>437</v>
      </c>
      <c r="BN2" s="455"/>
      <c r="BO2" s="455"/>
      <c r="BP2" s="455"/>
      <c r="BQ2" s="455"/>
      <c r="BR2" s="455"/>
      <c r="BS2" s="455"/>
      <c r="BT2" s="455"/>
      <c r="BU2" s="455"/>
      <c r="BV2" s="455"/>
      <c r="BW2" s="455"/>
      <c r="BX2" s="455"/>
      <c r="BY2" s="455"/>
      <c r="BZ2" s="455"/>
      <c r="CA2" s="455"/>
      <c r="CB2" s="455"/>
      <c r="CC2" s="455"/>
      <c r="CD2" s="455"/>
      <c r="CE2" s="455"/>
      <c r="CF2" s="455"/>
      <c r="CG2" s="455"/>
      <c r="CH2" s="455"/>
      <c r="CI2" s="455"/>
      <c r="CJ2" s="455"/>
      <c r="CK2" s="455"/>
      <c r="CL2" s="455"/>
      <c r="CM2" s="455"/>
      <c r="CN2" s="455"/>
      <c r="CO2" s="455"/>
      <c r="CP2" s="455"/>
      <c r="CQ2" s="455"/>
      <c r="CR2" s="455"/>
      <c r="CS2" s="455"/>
      <c r="CT2" s="455"/>
      <c r="CU2" s="455"/>
      <c r="CV2" s="455"/>
      <c r="CW2" s="455"/>
      <c r="CX2" s="455"/>
      <c r="CY2" s="455"/>
      <c r="CZ2" s="455"/>
      <c r="DA2" s="455"/>
      <c r="DB2" s="455"/>
      <c r="DC2" s="455"/>
      <c r="DD2" s="455"/>
    </row>
    <row r="3" spans="74:108" ht="31.5" customHeight="1">
      <c r="BV3" s="456"/>
      <c r="BW3" s="456"/>
      <c r="BX3" s="456"/>
      <c r="BY3" s="456"/>
      <c r="BZ3" s="456"/>
      <c r="CA3" s="456"/>
      <c r="CB3" s="456"/>
      <c r="CC3" s="456"/>
      <c r="CD3" s="456"/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6"/>
      <c r="CY3" s="456"/>
      <c r="CZ3" s="456"/>
      <c r="DA3" s="456"/>
      <c r="DB3" s="456"/>
      <c r="DC3" s="456"/>
      <c r="DD3" s="456"/>
    </row>
    <row r="4" spans="1:108" ht="13.5">
      <c r="A4" s="457" t="s">
        <v>379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7"/>
      <c r="BG4" s="457"/>
      <c r="BH4" s="457"/>
      <c r="BI4" s="457"/>
      <c r="BJ4" s="457"/>
      <c r="BK4" s="457"/>
      <c r="BL4" s="457"/>
      <c r="BM4" s="457"/>
      <c r="BN4" s="457"/>
      <c r="BO4" s="457"/>
      <c r="BP4" s="457"/>
      <c r="BQ4" s="457"/>
      <c r="BR4" s="457"/>
      <c r="BS4" s="457"/>
      <c r="BT4" s="457"/>
      <c r="BU4" s="457"/>
      <c r="BV4" s="457"/>
      <c r="BW4" s="457"/>
      <c r="BX4" s="457"/>
      <c r="BY4" s="457"/>
      <c r="BZ4" s="457"/>
      <c r="CA4" s="457"/>
      <c r="CB4" s="457"/>
      <c r="CC4" s="457"/>
      <c r="CD4" s="457"/>
      <c r="CE4" s="457"/>
      <c r="CF4" s="457"/>
      <c r="CG4" s="457"/>
      <c r="CH4" s="457"/>
      <c r="CI4" s="457"/>
      <c r="CJ4" s="457"/>
      <c r="CK4" s="457"/>
      <c r="CL4" s="457"/>
      <c r="CM4" s="457"/>
      <c r="CN4" s="457"/>
      <c r="CO4" s="457"/>
      <c r="CP4" s="457"/>
      <c r="CQ4" s="457"/>
      <c r="CR4" s="457"/>
      <c r="CS4" s="457"/>
      <c r="CT4" s="457"/>
      <c r="CU4" s="457"/>
      <c r="CV4" s="457"/>
      <c r="CW4" s="457"/>
      <c r="CX4" s="457"/>
      <c r="CY4" s="457"/>
      <c r="CZ4" s="457"/>
      <c r="DA4" s="457"/>
      <c r="DB4" s="457"/>
      <c r="DC4" s="457"/>
      <c r="DD4" s="457"/>
    </row>
    <row r="5" spans="42:68" ht="13.5">
      <c r="AP5" s="65" t="s">
        <v>130</v>
      </c>
      <c r="AQ5" s="378" t="s">
        <v>432</v>
      </c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458">
        <v>20</v>
      </c>
      <c r="BI5" s="458"/>
      <c r="BJ5" s="458"/>
      <c r="BK5" s="458"/>
      <c r="BL5" s="458"/>
      <c r="BM5" s="378" t="s">
        <v>414</v>
      </c>
      <c r="BN5" s="378"/>
      <c r="BO5" s="378"/>
      <c r="BP5" s="63" t="s">
        <v>10</v>
      </c>
    </row>
    <row r="6" spans="42:67" ht="13.5">
      <c r="AP6" s="65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M6" s="66"/>
      <c r="BN6" s="66"/>
      <c r="BO6" s="66"/>
    </row>
    <row r="7" spans="91:108" ht="14.25" thickBot="1">
      <c r="CM7" s="302" t="s">
        <v>11</v>
      </c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2"/>
    </row>
    <row r="8" spans="89:108" ht="13.5">
      <c r="CK8" s="65" t="s">
        <v>425</v>
      </c>
      <c r="CM8" s="343" t="s">
        <v>131</v>
      </c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5"/>
    </row>
    <row r="9" spans="89:108" ht="13.5">
      <c r="CK9" s="65" t="s">
        <v>207</v>
      </c>
      <c r="CM9" s="389" t="s">
        <v>413</v>
      </c>
      <c r="CN9" s="390"/>
      <c r="CO9" s="390"/>
      <c r="CP9" s="390"/>
      <c r="CQ9" s="390"/>
      <c r="CR9" s="391"/>
      <c r="CS9" s="321" t="s">
        <v>428</v>
      </c>
      <c r="CT9" s="390"/>
      <c r="CU9" s="390"/>
      <c r="CV9" s="390"/>
      <c r="CW9" s="390"/>
      <c r="CX9" s="391"/>
      <c r="CY9" s="321" t="s">
        <v>429</v>
      </c>
      <c r="CZ9" s="390"/>
      <c r="DA9" s="390"/>
      <c r="DB9" s="390"/>
      <c r="DC9" s="390"/>
      <c r="DD9" s="450"/>
    </row>
    <row r="10" spans="2:108" ht="13.5">
      <c r="B10" s="63" t="s">
        <v>203</v>
      </c>
      <c r="O10" s="493" t="s">
        <v>401</v>
      </c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CK10" s="65"/>
      <c r="CM10" s="451" t="s">
        <v>328</v>
      </c>
      <c r="CN10" s="444"/>
      <c r="CO10" s="444"/>
      <c r="CP10" s="444"/>
      <c r="CQ10" s="444"/>
      <c r="CR10" s="444"/>
      <c r="CS10" s="444"/>
      <c r="CT10" s="444"/>
      <c r="CU10" s="444"/>
      <c r="CV10" s="444"/>
      <c r="CW10" s="444"/>
      <c r="CX10" s="444"/>
      <c r="CY10" s="444"/>
      <c r="CZ10" s="444"/>
      <c r="DA10" s="444"/>
      <c r="DB10" s="444"/>
      <c r="DC10" s="444"/>
      <c r="DD10" s="445"/>
    </row>
    <row r="11" spans="15:108" ht="13.5">
      <c r="O11" s="494" t="s">
        <v>409</v>
      </c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CK11" s="65" t="s">
        <v>204</v>
      </c>
      <c r="CM11" s="453"/>
      <c r="CN11" s="447"/>
      <c r="CO11" s="447"/>
      <c r="CP11" s="447"/>
      <c r="CQ11" s="447"/>
      <c r="CR11" s="447"/>
      <c r="CS11" s="447"/>
      <c r="CT11" s="447"/>
      <c r="CU11" s="447"/>
      <c r="CV11" s="447"/>
      <c r="CW11" s="447"/>
      <c r="CX11" s="447"/>
      <c r="CY11" s="447"/>
      <c r="CZ11" s="447"/>
      <c r="DA11" s="447"/>
      <c r="DB11" s="447"/>
      <c r="DC11" s="447"/>
      <c r="DD11" s="448"/>
    </row>
    <row r="12" spans="2:108" ht="13.5">
      <c r="B12" s="63" t="s">
        <v>205</v>
      </c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CK12" s="65" t="s">
        <v>208</v>
      </c>
      <c r="CM12" s="459" t="s">
        <v>329</v>
      </c>
      <c r="CN12" s="460"/>
      <c r="CO12" s="460"/>
      <c r="CP12" s="460"/>
      <c r="CQ12" s="460"/>
      <c r="CR12" s="460"/>
      <c r="CS12" s="460"/>
      <c r="CT12" s="460"/>
      <c r="CU12" s="460"/>
      <c r="CV12" s="460"/>
      <c r="CW12" s="460"/>
      <c r="CX12" s="460"/>
      <c r="CY12" s="460"/>
      <c r="CZ12" s="460"/>
      <c r="DA12" s="460"/>
      <c r="DB12" s="460"/>
      <c r="DC12" s="460"/>
      <c r="DD12" s="461"/>
    </row>
    <row r="13" spans="2:108" ht="12.75" customHeight="1">
      <c r="B13" s="495" t="s">
        <v>255</v>
      </c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5"/>
      <c r="AB13" s="495"/>
      <c r="AC13" s="495"/>
      <c r="AD13" s="495"/>
      <c r="AE13" s="495"/>
      <c r="AF13" s="495"/>
      <c r="AG13" s="495"/>
      <c r="AH13" s="495"/>
      <c r="AI13" s="495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9" t="s">
        <v>331</v>
      </c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8"/>
      <c r="CK13" s="65" t="s">
        <v>216</v>
      </c>
      <c r="CM13" s="459" t="s">
        <v>403</v>
      </c>
      <c r="CN13" s="460"/>
      <c r="CO13" s="460"/>
      <c r="CP13" s="460"/>
      <c r="CQ13" s="460"/>
      <c r="CR13" s="460"/>
      <c r="CS13" s="460"/>
      <c r="CT13" s="460"/>
      <c r="CU13" s="460"/>
      <c r="CV13" s="460"/>
      <c r="CW13" s="460"/>
      <c r="CX13" s="460"/>
      <c r="CY13" s="460"/>
      <c r="CZ13" s="460"/>
      <c r="DA13" s="460"/>
      <c r="DB13" s="460"/>
      <c r="DC13" s="460"/>
      <c r="DD13" s="461"/>
    </row>
    <row r="14" spans="2:108" s="71" customFormat="1" ht="13.5">
      <c r="B14" s="71" t="s">
        <v>12</v>
      </c>
      <c r="AT14" s="72"/>
      <c r="AU14" s="73"/>
      <c r="AV14" s="69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CM14" s="451" t="s">
        <v>404</v>
      </c>
      <c r="CN14" s="444"/>
      <c r="CO14" s="444"/>
      <c r="CP14" s="444"/>
      <c r="CQ14" s="444"/>
      <c r="CR14" s="444"/>
      <c r="CS14" s="444"/>
      <c r="CT14" s="444"/>
      <c r="CU14" s="452"/>
      <c r="CV14" s="443" t="s">
        <v>330</v>
      </c>
      <c r="CW14" s="444"/>
      <c r="CX14" s="444"/>
      <c r="CY14" s="444"/>
      <c r="CZ14" s="444"/>
      <c r="DA14" s="444"/>
      <c r="DB14" s="444"/>
      <c r="DC14" s="444"/>
      <c r="DD14" s="445"/>
    </row>
    <row r="15" spans="3:108" ht="13.5"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373" t="s">
        <v>405</v>
      </c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CK15" s="65" t="s">
        <v>209</v>
      </c>
      <c r="CM15" s="453"/>
      <c r="CN15" s="447"/>
      <c r="CO15" s="447"/>
      <c r="CP15" s="447"/>
      <c r="CQ15" s="447"/>
      <c r="CR15" s="447"/>
      <c r="CS15" s="447"/>
      <c r="CT15" s="447"/>
      <c r="CU15" s="454"/>
      <c r="CV15" s="446"/>
      <c r="CW15" s="447"/>
      <c r="CX15" s="447"/>
      <c r="CY15" s="447"/>
      <c r="CZ15" s="447"/>
      <c r="DA15" s="447"/>
      <c r="DB15" s="447"/>
      <c r="DC15" s="447"/>
      <c r="DD15" s="448"/>
    </row>
    <row r="16" spans="2:108" ht="14.25" thickBot="1">
      <c r="B16" s="63" t="s">
        <v>126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CK16" s="65" t="s">
        <v>210</v>
      </c>
      <c r="CM16" s="475" t="s">
        <v>336</v>
      </c>
      <c r="CN16" s="476"/>
      <c r="CO16" s="476"/>
      <c r="CP16" s="476"/>
      <c r="CQ16" s="476"/>
      <c r="CR16" s="476"/>
      <c r="CS16" s="476"/>
      <c r="CT16" s="476"/>
      <c r="CU16" s="476"/>
      <c r="CV16" s="476"/>
      <c r="CW16" s="476"/>
      <c r="CX16" s="476"/>
      <c r="CY16" s="476"/>
      <c r="CZ16" s="476"/>
      <c r="DA16" s="476"/>
      <c r="DB16" s="476"/>
      <c r="DC16" s="476"/>
      <c r="DD16" s="477"/>
    </row>
    <row r="17" spans="42:67" ht="14.25" thickBot="1">
      <c r="AP17" s="65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M17" s="66"/>
      <c r="BN17" s="66"/>
      <c r="BO17" s="66"/>
    </row>
    <row r="18" spans="1:108" ht="12.75" customHeight="1">
      <c r="A18" s="79"/>
      <c r="B18" s="435" t="s">
        <v>46</v>
      </c>
      <c r="C18" s="429" t="s">
        <v>38</v>
      </c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1"/>
      <c r="BG18" s="409" t="s">
        <v>128</v>
      </c>
      <c r="BH18" s="410"/>
      <c r="BI18" s="410"/>
      <c r="BJ18" s="410"/>
      <c r="BK18" s="410"/>
      <c r="BL18" s="410"/>
      <c r="BM18" s="410"/>
      <c r="BN18" s="410"/>
      <c r="BO18" s="410"/>
      <c r="BP18" s="411"/>
      <c r="BQ18" s="420" t="s">
        <v>433</v>
      </c>
      <c r="BR18" s="421"/>
      <c r="BS18" s="421"/>
      <c r="BT18" s="421"/>
      <c r="BU18" s="421"/>
      <c r="BV18" s="421"/>
      <c r="BW18" s="421"/>
      <c r="BX18" s="421"/>
      <c r="BY18" s="421"/>
      <c r="BZ18" s="421"/>
      <c r="CA18" s="421"/>
      <c r="CB18" s="421"/>
      <c r="CC18" s="421"/>
      <c r="CD18" s="421"/>
      <c r="CE18" s="421"/>
      <c r="CF18" s="421"/>
      <c r="CG18" s="422"/>
      <c r="CH18" s="420" t="s">
        <v>434</v>
      </c>
      <c r="CI18" s="421"/>
      <c r="CJ18" s="421"/>
      <c r="CK18" s="421"/>
      <c r="CL18" s="421"/>
      <c r="CM18" s="421"/>
      <c r="CN18" s="421"/>
      <c r="CO18" s="421"/>
      <c r="CP18" s="421"/>
      <c r="CQ18" s="421"/>
      <c r="CR18" s="421"/>
      <c r="CS18" s="421"/>
      <c r="CT18" s="421"/>
      <c r="CU18" s="421"/>
      <c r="CV18" s="421"/>
      <c r="CW18" s="421"/>
      <c r="CX18" s="421"/>
      <c r="CY18" s="421"/>
      <c r="CZ18" s="421"/>
      <c r="DA18" s="421"/>
      <c r="DB18" s="421"/>
      <c r="DC18" s="421"/>
      <c r="DD18" s="496"/>
    </row>
    <row r="19" spans="1:108" ht="19.5" customHeight="1">
      <c r="A19" s="80"/>
      <c r="B19" s="436"/>
      <c r="C19" s="432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3"/>
      <c r="BE19" s="433"/>
      <c r="BF19" s="434"/>
      <c r="BG19" s="412"/>
      <c r="BH19" s="413"/>
      <c r="BI19" s="413"/>
      <c r="BJ19" s="413"/>
      <c r="BK19" s="413"/>
      <c r="BL19" s="413"/>
      <c r="BM19" s="413"/>
      <c r="BN19" s="413"/>
      <c r="BO19" s="413"/>
      <c r="BP19" s="414"/>
      <c r="BQ19" s="423"/>
      <c r="BR19" s="424"/>
      <c r="BS19" s="424"/>
      <c r="BT19" s="424"/>
      <c r="BU19" s="424"/>
      <c r="BV19" s="424"/>
      <c r="BW19" s="424"/>
      <c r="BX19" s="424"/>
      <c r="BY19" s="424"/>
      <c r="BZ19" s="424"/>
      <c r="CA19" s="424"/>
      <c r="CB19" s="424"/>
      <c r="CC19" s="424"/>
      <c r="CD19" s="424"/>
      <c r="CE19" s="424"/>
      <c r="CF19" s="424"/>
      <c r="CG19" s="425"/>
      <c r="CH19" s="423"/>
      <c r="CI19" s="424"/>
      <c r="CJ19" s="424"/>
      <c r="CK19" s="424"/>
      <c r="CL19" s="424"/>
      <c r="CM19" s="424"/>
      <c r="CN19" s="424"/>
      <c r="CO19" s="424"/>
      <c r="CP19" s="424"/>
      <c r="CQ19" s="424"/>
      <c r="CR19" s="424"/>
      <c r="CS19" s="424"/>
      <c r="CT19" s="424"/>
      <c r="CU19" s="424"/>
      <c r="CV19" s="424"/>
      <c r="CW19" s="424"/>
      <c r="CX19" s="424"/>
      <c r="CY19" s="424"/>
      <c r="CZ19" s="424"/>
      <c r="DA19" s="424"/>
      <c r="DB19" s="424"/>
      <c r="DC19" s="424"/>
      <c r="DD19" s="497"/>
    </row>
    <row r="20" spans="1:108" ht="14.25" thickBot="1">
      <c r="A20" s="81">
        <v>1</v>
      </c>
      <c r="B20" s="60">
        <v>1</v>
      </c>
      <c r="C20" s="462">
        <v>2</v>
      </c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4"/>
      <c r="BG20" s="449">
        <v>3</v>
      </c>
      <c r="BH20" s="191"/>
      <c r="BI20" s="191"/>
      <c r="BJ20" s="191"/>
      <c r="BK20" s="191"/>
      <c r="BL20" s="191"/>
      <c r="BM20" s="191"/>
      <c r="BN20" s="191"/>
      <c r="BO20" s="191"/>
      <c r="BP20" s="192"/>
      <c r="BQ20" s="302">
        <v>4</v>
      </c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2"/>
      <c r="CH20" s="302">
        <v>5</v>
      </c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236"/>
    </row>
    <row r="21" spans="1:108" ht="12.75" customHeight="1">
      <c r="A21" s="82"/>
      <c r="B21" s="417" t="s">
        <v>366</v>
      </c>
      <c r="C21" s="83"/>
      <c r="D21" s="83"/>
      <c r="E21" s="427" t="s">
        <v>132</v>
      </c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8"/>
      <c r="BG21" s="334"/>
      <c r="BH21" s="335"/>
      <c r="BI21" s="335"/>
      <c r="BJ21" s="335"/>
      <c r="BK21" s="335"/>
      <c r="BL21" s="335"/>
      <c r="BM21" s="335"/>
      <c r="BN21" s="335"/>
      <c r="BO21" s="335"/>
      <c r="BP21" s="419"/>
      <c r="BQ21" s="440"/>
      <c r="BR21" s="441"/>
      <c r="BS21" s="441"/>
      <c r="BT21" s="441"/>
      <c r="BU21" s="441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2"/>
      <c r="CH21" s="440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1"/>
      <c r="DA21" s="441"/>
      <c r="DB21" s="441"/>
      <c r="DC21" s="441"/>
      <c r="DD21" s="478"/>
    </row>
    <row r="22" spans="1:108" ht="15.75" customHeight="1">
      <c r="A22" s="84"/>
      <c r="B22" s="418"/>
      <c r="C22" s="426" t="s">
        <v>388</v>
      </c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87"/>
      <c r="BG22" s="377" t="s">
        <v>238</v>
      </c>
      <c r="BH22" s="378"/>
      <c r="BI22" s="378"/>
      <c r="BJ22" s="378"/>
      <c r="BK22" s="378"/>
      <c r="BL22" s="378"/>
      <c r="BM22" s="378"/>
      <c r="BN22" s="378"/>
      <c r="BO22" s="378"/>
      <c r="BP22" s="379"/>
      <c r="BQ22" s="437">
        <v>10532858</v>
      </c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9"/>
      <c r="CH22" s="383">
        <v>8233635</v>
      </c>
      <c r="CI22" s="384"/>
      <c r="CJ22" s="384"/>
      <c r="CK22" s="384"/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4"/>
      <c r="DD22" s="385"/>
    </row>
    <row r="23" spans="1:108" ht="13.5">
      <c r="A23" s="84"/>
      <c r="B23" s="88" t="s">
        <v>367</v>
      </c>
      <c r="C23" s="216" t="s">
        <v>389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7"/>
      <c r="BG23" s="377" t="s">
        <v>239</v>
      </c>
      <c r="BH23" s="378"/>
      <c r="BI23" s="378"/>
      <c r="BJ23" s="378"/>
      <c r="BK23" s="378"/>
      <c r="BL23" s="378"/>
      <c r="BM23" s="378"/>
      <c r="BN23" s="378"/>
      <c r="BO23" s="378"/>
      <c r="BP23" s="379"/>
      <c r="BQ23" s="395">
        <v>-2739864</v>
      </c>
      <c r="BR23" s="396"/>
      <c r="BS23" s="396"/>
      <c r="BT23" s="396"/>
      <c r="BU23" s="396"/>
      <c r="BV23" s="396"/>
      <c r="BW23" s="396"/>
      <c r="BX23" s="396"/>
      <c r="BY23" s="396"/>
      <c r="BZ23" s="396"/>
      <c r="CA23" s="396"/>
      <c r="CB23" s="396"/>
      <c r="CC23" s="396"/>
      <c r="CD23" s="396"/>
      <c r="CE23" s="396"/>
      <c r="CF23" s="396"/>
      <c r="CG23" s="397"/>
      <c r="CH23" s="386">
        <v>-2530687</v>
      </c>
      <c r="CI23" s="387"/>
      <c r="CJ23" s="387"/>
      <c r="CK23" s="387"/>
      <c r="CL23" s="387"/>
      <c r="CM23" s="387"/>
      <c r="CN23" s="387"/>
      <c r="CO23" s="387"/>
      <c r="CP23" s="387"/>
      <c r="CQ23" s="387"/>
      <c r="CR23" s="387"/>
      <c r="CS23" s="387"/>
      <c r="CT23" s="387"/>
      <c r="CU23" s="387"/>
      <c r="CV23" s="387"/>
      <c r="CW23" s="387"/>
      <c r="CX23" s="387"/>
      <c r="CY23" s="387"/>
      <c r="CZ23" s="387"/>
      <c r="DA23" s="387"/>
      <c r="DB23" s="387"/>
      <c r="DC23" s="387"/>
      <c r="DD23" s="388"/>
    </row>
    <row r="24" spans="1:108" ht="13.5">
      <c r="A24" s="84"/>
      <c r="B24" s="90"/>
      <c r="C24" s="216" t="s">
        <v>372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7"/>
      <c r="BG24" s="377" t="s">
        <v>240</v>
      </c>
      <c r="BH24" s="378"/>
      <c r="BI24" s="378"/>
      <c r="BJ24" s="378"/>
      <c r="BK24" s="378"/>
      <c r="BL24" s="378"/>
      <c r="BM24" s="378"/>
      <c r="BN24" s="378"/>
      <c r="BO24" s="378"/>
      <c r="BP24" s="379"/>
      <c r="BQ24" s="437">
        <f>SUM(BQ21:CG23)</f>
        <v>7792994</v>
      </c>
      <c r="BR24" s="438"/>
      <c r="BS24" s="438"/>
      <c r="BT24" s="438"/>
      <c r="BU24" s="438"/>
      <c r="BV24" s="438"/>
      <c r="BW24" s="438"/>
      <c r="BX24" s="438"/>
      <c r="BY24" s="438"/>
      <c r="BZ24" s="438"/>
      <c r="CA24" s="438"/>
      <c r="CB24" s="438"/>
      <c r="CC24" s="438"/>
      <c r="CD24" s="438"/>
      <c r="CE24" s="438"/>
      <c r="CF24" s="438"/>
      <c r="CG24" s="439"/>
      <c r="CH24" s="383">
        <f>SUM(CH22:DD23)</f>
        <v>5702948</v>
      </c>
      <c r="CI24" s="384"/>
      <c r="CJ24" s="384"/>
      <c r="CK24" s="384"/>
      <c r="CL24" s="384"/>
      <c r="CM24" s="384"/>
      <c r="CN24" s="384"/>
      <c r="CO24" s="384"/>
      <c r="CP24" s="384"/>
      <c r="CQ24" s="384"/>
      <c r="CR24" s="384"/>
      <c r="CS24" s="384"/>
      <c r="CT24" s="384"/>
      <c r="CU24" s="384"/>
      <c r="CV24" s="384"/>
      <c r="CW24" s="384"/>
      <c r="CX24" s="384"/>
      <c r="CY24" s="384"/>
      <c r="CZ24" s="384"/>
      <c r="DA24" s="384"/>
      <c r="DB24" s="384"/>
      <c r="DC24" s="384"/>
      <c r="DD24" s="385"/>
    </row>
    <row r="25" spans="1:108" ht="13.5">
      <c r="A25" s="84"/>
      <c r="B25" s="88" t="s">
        <v>368</v>
      </c>
      <c r="C25" s="216" t="s">
        <v>236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7"/>
      <c r="BG25" s="377" t="s">
        <v>241</v>
      </c>
      <c r="BH25" s="378"/>
      <c r="BI25" s="378"/>
      <c r="BJ25" s="378"/>
      <c r="BK25" s="378"/>
      <c r="BL25" s="378"/>
      <c r="BM25" s="378"/>
      <c r="BN25" s="378"/>
      <c r="BO25" s="378"/>
      <c r="BP25" s="379"/>
      <c r="BQ25" s="401" t="s">
        <v>348</v>
      </c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402"/>
      <c r="CH25" s="386"/>
      <c r="CI25" s="387"/>
      <c r="CJ25" s="387"/>
      <c r="CK25" s="387"/>
      <c r="CL25" s="387"/>
      <c r="CM25" s="387"/>
      <c r="CN25" s="387"/>
      <c r="CO25" s="387"/>
      <c r="CP25" s="387"/>
      <c r="CQ25" s="387"/>
      <c r="CR25" s="387"/>
      <c r="CS25" s="387"/>
      <c r="CT25" s="387"/>
      <c r="CU25" s="387"/>
      <c r="CV25" s="387"/>
      <c r="CW25" s="387"/>
      <c r="CX25" s="387"/>
      <c r="CY25" s="387"/>
      <c r="CZ25" s="387"/>
      <c r="DA25" s="387"/>
      <c r="DB25" s="387"/>
      <c r="DC25" s="387"/>
      <c r="DD25" s="388"/>
    </row>
    <row r="26" spans="1:108" ht="13.5">
      <c r="A26" s="84"/>
      <c r="B26" s="88" t="s">
        <v>368</v>
      </c>
      <c r="C26" s="216" t="s">
        <v>237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7"/>
      <c r="BG26" s="377" t="s">
        <v>242</v>
      </c>
      <c r="BH26" s="378"/>
      <c r="BI26" s="378"/>
      <c r="BJ26" s="378"/>
      <c r="BK26" s="378"/>
      <c r="BL26" s="378"/>
      <c r="BM26" s="378"/>
      <c r="BN26" s="378"/>
      <c r="BO26" s="378"/>
      <c r="BP26" s="379"/>
      <c r="BQ26" s="395">
        <v>-392516</v>
      </c>
      <c r="BR26" s="396"/>
      <c r="BS26" s="396"/>
      <c r="BT26" s="396"/>
      <c r="BU26" s="396"/>
      <c r="BV26" s="396"/>
      <c r="BW26" s="396"/>
      <c r="BX26" s="396"/>
      <c r="BY26" s="396"/>
      <c r="BZ26" s="396"/>
      <c r="CA26" s="396"/>
      <c r="CB26" s="396"/>
      <c r="CC26" s="396"/>
      <c r="CD26" s="396"/>
      <c r="CE26" s="396"/>
      <c r="CF26" s="396"/>
      <c r="CG26" s="397"/>
      <c r="CH26" s="386">
        <v>-305290</v>
      </c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7"/>
      <c r="DB26" s="387"/>
      <c r="DC26" s="387"/>
      <c r="DD26" s="388"/>
    </row>
    <row r="27" spans="1:108" ht="13.5">
      <c r="A27" s="84"/>
      <c r="B27" s="91"/>
      <c r="C27" s="216" t="s">
        <v>231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7"/>
      <c r="BG27" s="377" t="s">
        <v>243</v>
      </c>
      <c r="BH27" s="378"/>
      <c r="BI27" s="378"/>
      <c r="BJ27" s="378"/>
      <c r="BK27" s="378"/>
      <c r="BL27" s="378"/>
      <c r="BM27" s="378"/>
      <c r="BN27" s="378"/>
      <c r="BO27" s="378"/>
      <c r="BP27" s="379"/>
      <c r="BQ27" s="395">
        <f>SUM(BQ24:CG26)</f>
        <v>7400478</v>
      </c>
      <c r="BR27" s="396"/>
      <c r="BS27" s="396"/>
      <c r="BT27" s="396"/>
      <c r="BU27" s="396"/>
      <c r="BV27" s="396"/>
      <c r="BW27" s="396"/>
      <c r="BX27" s="396"/>
      <c r="BY27" s="396"/>
      <c r="BZ27" s="396"/>
      <c r="CA27" s="396"/>
      <c r="CB27" s="396"/>
      <c r="CC27" s="396"/>
      <c r="CD27" s="396"/>
      <c r="CE27" s="396"/>
      <c r="CF27" s="396"/>
      <c r="CG27" s="397"/>
      <c r="CH27" s="386">
        <f>SUM(CH24:DD26)</f>
        <v>5397658</v>
      </c>
      <c r="CI27" s="387"/>
      <c r="CJ27" s="387"/>
      <c r="CK27" s="387"/>
      <c r="CL27" s="387"/>
      <c r="CM27" s="387"/>
      <c r="CN27" s="387"/>
      <c r="CO27" s="387"/>
      <c r="CP27" s="387"/>
      <c r="CQ27" s="387"/>
      <c r="CR27" s="387"/>
      <c r="CS27" s="387"/>
      <c r="CT27" s="387"/>
      <c r="CU27" s="387"/>
      <c r="CV27" s="387"/>
      <c r="CW27" s="387"/>
      <c r="CX27" s="387"/>
      <c r="CY27" s="387"/>
      <c r="CZ27" s="387"/>
      <c r="DA27" s="387"/>
      <c r="DB27" s="387"/>
      <c r="DC27" s="387"/>
      <c r="DD27" s="388"/>
    </row>
    <row r="28" spans="1:108" ht="12" customHeight="1">
      <c r="A28" s="82"/>
      <c r="B28" s="91"/>
      <c r="C28" s="61"/>
      <c r="D28" s="61"/>
      <c r="E28" s="415" t="s">
        <v>133</v>
      </c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6"/>
      <c r="BG28" s="471" t="s">
        <v>220</v>
      </c>
      <c r="BH28" s="177"/>
      <c r="BI28" s="177"/>
      <c r="BJ28" s="177"/>
      <c r="BK28" s="177"/>
      <c r="BL28" s="177"/>
      <c r="BM28" s="177"/>
      <c r="BN28" s="177"/>
      <c r="BO28" s="177"/>
      <c r="BP28" s="472"/>
      <c r="BQ28" s="302" t="s">
        <v>348</v>
      </c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2"/>
      <c r="CH28" s="406" t="s">
        <v>348</v>
      </c>
      <c r="CI28" s="407"/>
      <c r="CJ28" s="407"/>
      <c r="CK28" s="407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8"/>
    </row>
    <row r="29" spans="1:108" ht="12" customHeight="1">
      <c r="A29" s="84"/>
      <c r="B29" s="85" t="s">
        <v>369</v>
      </c>
      <c r="C29" s="467" t="s">
        <v>136</v>
      </c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8"/>
      <c r="BG29" s="256"/>
      <c r="BH29" s="179"/>
      <c r="BI29" s="179"/>
      <c r="BJ29" s="179"/>
      <c r="BK29" s="179"/>
      <c r="BL29" s="179"/>
      <c r="BM29" s="179"/>
      <c r="BN29" s="179"/>
      <c r="BO29" s="179"/>
      <c r="BP29" s="318"/>
      <c r="BQ29" s="4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402"/>
      <c r="CH29" s="380"/>
      <c r="CI29" s="381"/>
      <c r="CJ29" s="381"/>
      <c r="CK29" s="381"/>
      <c r="CL29" s="381"/>
      <c r="CM29" s="381"/>
      <c r="CN29" s="381"/>
      <c r="CO29" s="381"/>
      <c r="CP29" s="381"/>
      <c r="CQ29" s="381"/>
      <c r="CR29" s="381"/>
      <c r="CS29" s="381"/>
      <c r="CT29" s="381"/>
      <c r="CU29" s="381"/>
      <c r="CV29" s="381"/>
      <c r="CW29" s="381"/>
      <c r="CX29" s="381"/>
      <c r="CY29" s="381"/>
      <c r="CZ29" s="381"/>
      <c r="DA29" s="381"/>
      <c r="DB29" s="381"/>
      <c r="DC29" s="381"/>
      <c r="DD29" s="382"/>
    </row>
    <row r="30" spans="1:108" ht="13.5">
      <c r="A30" s="84"/>
      <c r="B30" s="85" t="s">
        <v>369</v>
      </c>
      <c r="C30" s="426" t="s">
        <v>134</v>
      </c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87"/>
      <c r="BG30" s="377" t="s">
        <v>244</v>
      </c>
      <c r="BH30" s="378"/>
      <c r="BI30" s="378"/>
      <c r="BJ30" s="378"/>
      <c r="BK30" s="378"/>
      <c r="BL30" s="378"/>
      <c r="BM30" s="378"/>
      <c r="BN30" s="378"/>
      <c r="BO30" s="378"/>
      <c r="BP30" s="379"/>
      <c r="BQ30" s="395">
        <v>12904</v>
      </c>
      <c r="BR30" s="396"/>
      <c r="BS30" s="396"/>
      <c r="BT30" s="396"/>
      <c r="BU30" s="396"/>
      <c r="BV30" s="396"/>
      <c r="BW30" s="396"/>
      <c r="BX30" s="396"/>
      <c r="BY30" s="396"/>
      <c r="BZ30" s="396"/>
      <c r="CA30" s="396"/>
      <c r="CB30" s="396"/>
      <c r="CC30" s="396"/>
      <c r="CD30" s="396"/>
      <c r="CE30" s="396"/>
      <c r="CF30" s="396"/>
      <c r="CG30" s="397"/>
      <c r="CH30" s="383">
        <v>6515</v>
      </c>
      <c r="CI30" s="384"/>
      <c r="CJ30" s="384"/>
      <c r="CK30" s="384"/>
      <c r="CL30" s="384"/>
      <c r="CM30" s="384"/>
      <c r="CN30" s="384"/>
      <c r="CO30" s="384"/>
      <c r="CP30" s="384"/>
      <c r="CQ30" s="384"/>
      <c r="CR30" s="384"/>
      <c r="CS30" s="384"/>
      <c r="CT30" s="384"/>
      <c r="CU30" s="384"/>
      <c r="CV30" s="384"/>
      <c r="CW30" s="384"/>
      <c r="CX30" s="384"/>
      <c r="CY30" s="384"/>
      <c r="CZ30" s="384"/>
      <c r="DA30" s="384"/>
      <c r="DB30" s="384"/>
      <c r="DC30" s="384"/>
      <c r="DD30" s="385"/>
    </row>
    <row r="31" spans="1:108" ht="13.5">
      <c r="A31" s="84"/>
      <c r="B31" s="88" t="s">
        <v>369</v>
      </c>
      <c r="C31" s="216" t="s">
        <v>135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7"/>
      <c r="BG31" s="377" t="s">
        <v>245</v>
      </c>
      <c r="BH31" s="378"/>
      <c r="BI31" s="378"/>
      <c r="BJ31" s="378"/>
      <c r="BK31" s="378"/>
      <c r="BL31" s="378"/>
      <c r="BM31" s="378"/>
      <c r="BN31" s="378"/>
      <c r="BO31" s="378"/>
      <c r="BP31" s="379"/>
      <c r="BQ31" s="395">
        <v>-55853</v>
      </c>
      <c r="BR31" s="396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6"/>
      <c r="CE31" s="396"/>
      <c r="CF31" s="396"/>
      <c r="CG31" s="397"/>
      <c r="CH31" s="386">
        <v>-24775</v>
      </c>
      <c r="CI31" s="387"/>
      <c r="CJ31" s="387"/>
      <c r="CK31" s="387"/>
      <c r="CL31" s="387"/>
      <c r="CM31" s="387"/>
      <c r="CN31" s="387"/>
      <c r="CO31" s="387"/>
      <c r="CP31" s="387"/>
      <c r="CQ31" s="387"/>
      <c r="CR31" s="387"/>
      <c r="CS31" s="387"/>
      <c r="CT31" s="387"/>
      <c r="CU31" s="387"/>
      <c r="CV31" s="387"/>
      <c r="CW31" s="387"/>
      <c r="CX31" s="387"/>
      <c r="CY31" s="387"/>
      <c r="CZ31" s="387"/>
      <c r="DA31" s="387"/>
      <c r="DB31" s="387"/>
      <c r="DC31" s="387"/>
      <c r="DD31" s="388"/>
    </row>
    <row r="32" spans="1:108" ht="13.5">
      <c r="A32" s="84"/>
      <c r="B32" s="88" t="s">
        <v>369</v>
      </c>
      <c r="C32" s="216" t="s">
        <v>137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7"/>
      <c r="BG32" s="377" t="s">
        <v>246</v>
      </c>
      <c r="BH32" s="378"/>
      <c r="BI32" s="378"/>
      <c r="BJ32" s="378"/>
      <c r="BK32" s="378"/>
      <c r="BL32" s="378"/>
      <c r="BM32" s="378"/>
      <c r="BN32" s="378"/>
      <c r="BO32" s="378"/>
      <c r="BP32" s="379"/>
      <c r="BQ32" s="395">
        <v>1172203</v>
      </c>
      <c r="BR32" s="396"/>
      <c r="BS32" s="396"/>
      <c r="BT32" s="396"/>
      <c r="BU32" s="396"/>
      <c r="BV32" s="396"/>
      <c r="BW32" s="396"/>
      <c r="BX32" s="396"/>
      <c r="BY32" s="396"/>
      <c r="BZ32" s="396"/>
      <c r="CA32" s="396"/>
      <c r="CB32" s="396"/>
      <c r="CC32" s="396"/>
      <c r="CD32" s="396"/>
      <c r="CE32" s="396"/>
      <c r="CF32" s="396"/>
      <c r="CG32" s="397"/>
      <c r="CH32" s="383">
        <v>122099</v>
      </c>
      <c r="CI32" s="384"/>
      <c r="CJ32" s="384"/>
      <c r="CK32" s="384"/>
      <c r="CL32" s="384"/>
      <c r="CM32" s="384"/>
      <c r="CN32" s="384"/>
      <c r="CO32" s="384"/>
      <c r="CP32" s="384"/>
      <c r="CQ32" s="384"/>
      <c r="CR32" s="384"/>
      <c r="CS32" s="384"/>
      <c r="CT32" s="384"/>
      <c r="CU32" s="384"/>
      <c r="CV32" s="384"/>
      <c r="CW32" s="384"/>
      <c r="CX32" s="384"/>
      <c r="CY32" s="384"/>
      <c r="CZ32" s="384"/>
      <c r="DA32" s="384"/>
      <c r="DB32" s="384"/>
      <c r="DC32" s="384"/>
      <c r="DD32" s="385"/>
    </row>
    <row r="33" spans="1:108" ht="13.5">
      <c r="A33" s="84"/>
      <c r="B33" s="88" t="s">
        <v>369</v>
      </c>
      <c r="C33" s="216" t="s">
        <v>138</v>
      </c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7"/>
      <c r="BG33" s="377" t="s">
        <v>247</v>
      </c>
      <c r="BH33" s="378"/>
      <c r="BI33" s="378"/>
      <c r="BJ33" s="378"/>
      <c r="BK33" s="378"/>
      <c r="BL33" s="378"/>
      <c r="BM33" s="378"/>
      <c r="BN33" s="378"/>
      <c r="BO33" s="378"/>
      <c r="BP33" s="379"/>
      <c r="BQ33" s="395">
        <v>-240672</v>
      </c>
      <c r="BR33" s="396"/>
      <c r="BS33" s="396"/>
      <c r="BT33" s="396"/>
      <c r="BU33" s="396"/>
      <c r="BV33" s="396"/>
      <c r="BW33" s="396"/>
      <c r="BX33" s="396"/>
      <c r="BY33" s="396"/>
      <c r="BZ33" s="396"/>
      <c r="CA33" s="396"/>
      <c r="CB33" s="396"/>
      <c r="CC33" s="396"/>
      <c r="CD33" s="396"/>
      <c r="CE33" s="396"/>
      <c r="CF33" s="396"/>
      <c r="CG33" s="397"/>
      <c r="CH33" s="386">
        <v>-155423</v>
      </c>
      <c r="CI33" s="387"/>
      <c r="CJ33" s="387"/>
      <c r="CK33" s="387"/>
      <c r="CL33" s="387"/>
      <c r="CM33" s="387"/>
      <c r="CN33" s="387"/>
      <c r="CO33" s="387"/>
      <c r="CP33" s="387"/>
      <c r="CQ33" s="387"/>
      <c r="CR33" s="387"/>
      <c r="CS33" s="387"/>
      <c r="CT33" s="387"/>
      <c r="CU33" s="387"/>
      <c r="CV33" s="387"/>
      <c r="CW33" s="387"/>
      <c r="CX33" s="387"/>
      <c r="CY33" s="387"/>
      <c r="CZ33" s="387"/>
      <c r="DA33" s="387"/>
      <c r="DB33" s="387"/>
      <c r="DC33" s="387"/>
      <c r="DD33" s="388"/>
    </row>
    <row r="34" spans="1:108" ht="13.5">
      <c r="A34" s="92"/>
      <c r="B34" s="90"/>
      <c r="C34" s="93"/>
      <c r="D34" s="93"/>
      <c r="E34" s="465" t="s">
        <v>232</v>
      </c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6"/>
      <c r="BG34" s="389" t="s">
        <v>248</v>
      </c>
      <c r="BH34" s="390"/>
      <c r="BI34" s="390"/>
      <c r="BJ34" s="390"/>
      <c r="BK34" s="390"/>
      <c r="BL34" s="390"/>
      <c r="BM34" s="390"/>
      <c r="BN34" s="390"/>
      <c r="BO34" s="390"/>
      <c r="BP34" s="391"/>
      <c r="BQ34" s="392">
        <f>SUM(BQ27:CG33)</f>
        <v>8289060</v>
      </c>
      <c r="BR34" s="393"/>
      <c r="BS34" s="393"/>
      <c r="BT34" s="393"/>
      <c r="BU34" s="393"/>
      <c r="BV34" s="393"/>
      <c r="BW34" s="393"/>
      <c r="BX34" s="393"/>
      <c r="BY34" s="393"/>
      <c r="BZ34" s="393"/>
      <c r="CA34" s="393"/>
      <c r="CB34" s="393"/>
      <c r="CC34" s="393"/>
      <c r="CD34" s="393"/>
      <c r="CE34" s="393"/>
      <c r="CF34" s="393"/>
      <c r="CG34" s="394"/>
      <c r="CH34" s="403">
        <f>SUM(CH27:DD33)</f>
        <v>5346074</v>
      </c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4"/>
      <c r="CV34" s="404"/>
      <c r="CW34" s="404"/>
      <c r="CX34" s="404"/>
      <c r="CY34" s="404"/>
      <c r="CZ34" s="404"/>
      <c r="DA34" s="404"/>
      <c r="DB34" s="404"/>
      <c r="DC34" s="404"/>
      <c r="DD34" s="405"/>
    </row>
    <row r="35" spans="1:108" ht="13.5">
      <c r="A35" s="84"/>
      <c r="B35" s="90"/>
      <c r="C35" s="216" t="s">
        <v>9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7"/>
      <c r="BG35" s="377" t="s">
        <v>221</v>
      </c>
      <c r="BH35" s="378"/>
      <c r="BI35" s="378"/>
      <c r="BJ35" s="378"/>
      <c r="BK35" s="378"/>
      <c r="BL35" s="378"/>
      <c r="BM35" s="378"/>
      <c r="BN35" s="378"/>
      <c r="BO35" s="378"/>
      <c r="BP35" s="379"/>
      <c r="BQ35" s="395">
        <v>-1635602</v>
      </c>
      <c r="BR35" s="396"/>
      <c r="BS35" s="396"/>
      <c r="BT35" s="396"/>
      <c r="BU35" s="396"/>
      <c r="BV35" s="396"/>
      <c r="BW35" s="396"/>
      <c r="BX35" s="396"/>
      <c r="BY35" s="396"/>
      <c r="BZ35" s="396"/>
      <c r="CA35" s="396"/>
      <c r="CB35" s="396"/>
      <c r="CC35" s="396"/>
      <c r="CD35" s="396"/>
      <c r="CE35" s="396"/>
      <c r="CF35" s="396"/>
      <c r="CG35" s="397"/>
      <c r="CH35" s="386">
        <v>-1079200</v>
      </c>
      <c r="CI35" s="387"/>
      <c r="CJ35" s="387"/>
      <c r="CK35" s="387"/>
      <c r="CL35" s="387"/>
      <c r="CM35" s="387"/>
      <c r="CN35" s="387"/>
      <c r="CO35" s="387"/>
      <c r="CP35" s="387"/>
      <c r="CQ35" s="387"/>
      <c r="CR35" s="387"/>
      <c r="CS35" s="387"/>
      <c r="CT35" s="387"/>
      <c r="CU35" s="387"/>
      <c r="CV35" s="387"/>
      <c r="CW35" s="387"/>
      <c r="CX35" s="387"/>
      <c r="CY35" s="387"/>
      <c r="CZ35" s="387"/>
      <c r="DA35" s="387"/>
      <c r="DB35" s="387"/>
      <c r="DC35" s="387"/>
      <c r="DD35" s="388"/>
    </row>
    <row r="36" spans="1:108" ht="13.5">
      <c r="A36" s="84"/>
      <c r="B36" s="90"/>
      <c r="C36" s="216" t="s">
        <v>383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7"/>
      <c r="BG36" s="377" t="s">
        <v>223</v>
      </c>
      <c r="BH36" s="378"/>
      <c r="BI36" s="378"/>
      <c r="BJ36" s="378"/>
      <c r="BK36" s="378"/>
      <c r="BL36" s="378"/>
      <c r="BM36" s="378"/>
      <c r="BN36" s="378"/>
      <c r="BO36" s="378"/>
      <c r="BP36" s="379"/>
      <c r="BQ36" s="395">
        <v>-7021</v>
      </c>
      <c r="BR36" s="396"/>
      <c r="BS36" s="396"/>
      <c r="BT36" s="396"/>
      <c r="BU36" s="396"/>
      <c r="BV36" s="396"/>
      <c r="BW36" s="396"/>
      <c r="BX36" s="396"/>
      <c r="BY36" s="396"/>
      <c r="BZ36" s="396"/>
      <c r="CA36" s="396"/>
      <c r="CB36" s="396"/>
      <c r="CC36" s="396"/>
      <c r="CD36" s="396"/>
      <c r="CE36" s="396"/>
      <c r="CF36" s="396"/>
      <c r="CG36" s="397"/>
      <c r="CH36" s="386">
        <v>-1711</v>
      </c>
      <c r="CI36" s="387"/>
      <c r="CJ36" s="387"/>
      <c r="CK36" s="387"/>
      <c r="CL36" s="387"/>
      <c r="CM36" s="387"/>
      <c r="CN36" s="387"/>
      <c r="CO36" s="387"/>
      <c r="CP36" s="387"/>
      <c r="CQ36" s="387"/>
      <c r="CR36" s="387"/>
      <c r="CS36" s="387"/>
      <c r="CT36" s="387"/>
      <c r="CU36" s="387"/>
      <c r="CV36" s="387"/>
      <c r="CW36" s="387"/>
      <c r="CX36" s="387"/>
      <c r="CY36" s="387"/>
      <c r="CZ36" s="387"/>
      <c r="DA36" s="387"/>
      <c r="DB36" s="387"/>
      <c r="DC36" s="387"/>
      <c r="DD36" s="388"/>
    </row>
    <row r="37" spans="1:108" ht="13.5">
      <c r="A37" s="84"/>
      <c r="B37" s="88" t="s">
        <v>370</v>
      </c>
      <c r="C37" s="179" t="s">
        <v>20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80"/>
      <c r="BG37" s="377" t="s">
        <v>222</v>
      </c>
      <c r="BH37" s="378"/>
      <c r="BI37" s="378"/>
      <c r="BJ37" s="378"/>
      <c r="BK37" s="378"/>
      <c r="BL37" s="378"/>
      <c r="BM37" s="378"/>
      <c r="BN37" s="378"/>
      <c r="BO37" s="378"/>
      <c r="BP37" s="379"/>
      <c r="BQ37" s="395">
        <v>27494</v>
      </c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7"/>
      <c r="CH37" s="386">
        <v>11881</v>
      </c>
      <c r="CI37" s="387"/>
      <c r="CJ37" s="387"/>
      <c r="CK37" s="387"/>
      <c r="CL37" s="387"/>
      <c r="CM37" s="387"/>
      <c r="CN37" s="387"/>
      <c r="CO37" s="387"/>
      <c r="CP37" s="387"/>
      <c r="CQ37" s="387"/>
      <c r="CR37" s="387"/>
      <c r="CS37" s="387"/>
      <c r="CT37" s="387"/>
      <c r="CU37" s="387"/>
      <c r="CV37" s="387"/>
      <c r="CW37" s="387"/>
      <c r="CX37" s="387"/>
      <c r="CY37" s="387"/>
      <c r="CZ37" s="387"/>
      <c r="DA37" s="387"/>
      <c r="DB37" s="387"/>
      <c r="DC37" s="387"/>
      <c r="DD37" s="388"/>
    </row>
    <row r="38" spans="1:108" ht="24.75" customHeight="1">
      <c r="A38" s="84"/>
      <c r="B38" s="90"/>
      <c r="C38" s="216" t="s">
        <v>37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7"/>
      <c r="BG38" s="377" t="s">
        <v>21</v>
      </c>
      <c r="BH38" s="378"/>
      <c r="BI38" s="378"/>
      <c r="BJ38" s="378"/>
      <c r="BK38" s="378"/>
      <c r="BL38" s="378"/>
      <c r="BM38" s="378"/>
      <c r="BN38" s="378"/>
      <c r="BO38" s="378"/>
      <c r="BP38" s="379"/>
      <c r="BQ38" s="395">
        <v>1657812</v>
      </c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7"/>
      <c r="CH38" s="386">
        <v>1069215</v>
      </c>
      <c r="CI38" s="387"/>
      <c r="CJ38" s="387"/>
      <c r="CK38" s="387"/>
      <c r="CL38" s="387"/>
      <c r="CM38" s="387"/>
      <c r="CN38" s="387"/>
      <c r="CO38" s="387"/>
      <c r="CP38" s="387"/>
      <c r="CQ38" s="38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8"/>
    </row>
    <row r="39" spans="1:117" ht="13.5">
      <c r="A39" s="84"/>
      <c r="B39" s="88" t="s">
        <v>370</v>
      </c>
      <c r="C39" s="216" t="s">
        <v>140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7"/>
      <c r="BG39" s="377" t="s">
        <v>250</v>
      </c>
      <c r="BH39" s="378"/>
      <c r="BI39" s="378"/>
      <c r="BJ39" s="378"/>
      <c r="BK39" s="378"/>
      <c r="BL39" s="378"/>
      <c r="BM39" s="378"/>
      <c r="BN39" s="378"/>
      <c r="BO39" s="378"/>
      <c r="BP39" s="379"/>
      <c r="BQ39" s="395">
        <v>-50325</v>
      </c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7"/>
      <c r="CH39" s="386">
        <v>-2270</v>
      </c>
      <c r="CI39" s="387"/>
      <c r="CJ39" s="387"/>
      <c r="CK39" s="387"/>
      <c r="CL39" s="387"/>
      <c r="CM39" s="387"/>
      <c r="CN39" s="387"/>
      <c r="CO39" s="387"/>
      <c r="CP39" s="387"/>
      <c r="CQ39" s="387"/>
      <c r="CR39" s="387"/>
      <c r="CS39" s="387"/>
      <c r="CT39" s="387"/>
      <c r="CU39" s="387"/>
      <c r="CV39" s="387"/>
      <c r="CW39" s="387"/>
      <c r="CX39" s="387"/>
      <c r="CY39" s="387"/>
      <c r="CZ39" s="387"/>
      <c r="DA39" s="387"/>
      <c r="DB39" s="387"/>
      <c r="DC39" s="387"/>
      <c r="DD39" s="388"/>
      <c r="DG39" s="374">
        <f>'Ф1'!AD130-'Ф1'!AM130</f>
        <v>50325</v>
      </c>
      <c r="DH39" s="375"/>
      <c r="DI39" s="375"/>
      <c r="DJ39" s="375"/>
      <c r="DK39" s="375"/>
      <c r="DL39" s="375"/>
      <c r="DM39" s="375"/>
    </row>
    <row r="40" spans="1:117" ht="13.5">
      <c r="A40" s="84"/>
      <c r="B40" s="88" t="s">
        <v>370</v>
      </c>
      <c r="C40" s="216" t="s">
        <v>139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7"/>
      <c r="BG40" s="377" t="s">
        <v>249</v>
      </c>
      <c r="BH40" s="378"/>
      <c r="BI40" s="378"/>
      <c r="BJ40" s="378"/>
      <c r="BK40" s="378"/>
      <c r="BL40" s="378"/>
      <c r="BM40" s="378"/>
      <c r="BN40" s="378"/>
      <c r="BO40" s="378"/>
      <c r="BP40" s="379"/>
      <c r="BQ40" s="395">
        <v>621</v>
      </c>
      <c r="BR40" s="396"/>
      <c r="BS40" s="396"/>
      <c r="BT40" s="396"/>
      <c r="BU40" s="396"/>
      <c r="BV40" s="396"/>
      <c r="BW40" s="396"/>
      <c r="BX40" s="396"/>
      <c r="BY40" s="396"/>
      <c r="BZ40" s="396"/>
      <c r="CA40" s="396"/>
      <c r="CB40" s="396"/>
      <c r="CC40" s="396"/>
      <c r="CD40" s="396"/>
      <c r="CE40" s="396"/>
      <c r="CF40" s="396"/>
      <c r="CG40" s="397"/>
      <c r="CH40" s="386">
        <v>374</v>
      </c>
      <c r="CI40" s="387"/>
      <c r="CJ40" s="387"/>
      <c r="CK40" s="387"/>
      <c r="CL40" s="387"/>
      <c r="CM40" s="387"/>
      <c r="CN40" s="387"/>
      <c r="CO40" s="387"/>
      <c r="CP40" s="387"/>
      <c r="CQ40" s="387"/>
      <c r="CR40" s="387"/>
      <c r="CS40" s="387"/>
      <c r="CT40" s="387"/>
      <c r="CU40" s="387"/>
      <c r="CV40" s="387"/>
      <c r="CW40" s="387"/>
      <c r="CX40" s="387"/>
      <c r="CY40" s="387"/>
      <c r="CZ40" s="387"/>
      <c r="DA40" s="387"/>
      <c r="DB40" s="387"/>
      <c r="DC40" s="387"/>
      <c r="DD40" s="388"/>
      <c r="DG40" s="374">
        <f>-('Ф1'!AD50-'Ф1'!AM50)</f>
        <v>-621</v>
      </c>
      <c r="DH40" s="375"/>
      <c r="DI40" s="375"/>
      <c r="DJ40" s="375"/>
      <c r="DK40" s="375"/>
      <c r="DL40" s="375"/>
      <c r="DM40" s="375"/>
    </row>
    <row r="41" spans="1:108" ht="13.5">
      <c r="A41" s="84"/>
      <c r="B41" s="90"/>
      <c r="C41" s="216" t="s">
        <v>224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7"/>
      <c r="BG41" s="377" t="s">
        <v>225</v>
      </c>
      <c r="BH41" s="378"/>
      <c r="BI41" s="378"/>
      <c r="BJ41" s="378"/>
      <c r="BK41" s="378"/>
      <c r="BL41" s="378"/>
      <c r="BM41" s="378"/>
      <c r="BN41" s="378"/>
      <c r="BO41" s="378"/>
      <c r="BP41" s="379"/>
      <c r="BQ41" s="401" t="s">
        <v>348</v>
      </c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402"/>
      <c r="CH41" s="398">
        <v>0</v>
      </c>
      <c r="CI41" s="399"/>
      <c r="CJ41" s="399"/>
      <c r="CK41" s="399"/>
      <c r="CL41" s="399"/>
      <c r="CM41" s="399"/>
      <c r="CN41" s="399"/>
      <c r="CO41" s="399"/>
      <c r="CP41" s="399"/>
      <c r="CQ41" s="399"/>
      <c r="CR41" s="399"/>
      <c r="CS41" s="399"/>
      <c r="CT41" s="399"/>
      <c r="CU41" s="399"/>
      <c r="CV41" s="399"/>
      <c r="CW41" s="399"/>
      <c r="CX41" s="399"/>
      <c r="CY41" s="399"/>
      <c r="CZ41" s="399"/>
      <c r="DA41" s="399"/>
      <c r="DB41" s="399"/>
      <c r="DC41" s="399"/>
      <c r="DD41" s="400"/>
    </row>
    <row r="42" spans="1:108" ht="27" customHeight="1">
      <c r="A42" s="84"/>
      <c r="B42" s="90"/>
      <c r="C42" s="216" t="s">
        <v>386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7"/>
      <c r="BG42" s="377" t="s">
        <v>385</v>
      </c>
      <c r="BH42" s="378"/>
      <c r="BI42" s="378"/>
      <c r="BJ42" s="378"/>
      <c r="BK42" s="378"/>
      <c r="BL42" s="378"/>
      <c r="BM42" s="378"/>
      <c r="BN42" s="378"/>
      <c r="BO42" s="378"/>
      <c r="BP42" s="379"/>
      <c r="BQ42" s="395"/>
      <c r="BR42" s="396"/>
      <c r="BS42" s="396"/>
      <c r="BT42" s="396"/>
      <c r="BU42" s="396"/>
      <c r="BV42" s="396"/>
      <c r="BW42" s="396"/>
      <c r="BX42" s="396"/>
      <c r="BY42" s="396"/>
      <c r="BZ42" s="396"/>
      <c r="CA42" s="396"/>
      <c r="CB42" s="396"/>
      <c r="CC42" s="396"/>
      <c r="CD42" s="396"/>
      <c r="CE42" s="396"/>
      <c r="CF42" s="396"/>
      <c r="CG42" s="397"/>
      <c r="CH42" s="386">
        <v>0</v>
      </c>
      <c r="CI42" s="387"/>
      <c r="CJ42" s="387"/>
      <c r="CK42" s="387"/>
      <c r="CL42" s="387"/>
      <c r="CM42" s="387"/>
      <c r="CN42" s="387"/>
      <c r="CO42" s="387"/>
      <c r="CP42" s="387"/>
      <c r="CQ42" s="387"/>
      <c r="CR42" s="387"/>
      <c r="CS42" s="387"/>
      <c r="CT42" s="387"/>
      <c r="CU42" s="387"/>
      <c r="CV42" s="387"/>
      <c r="CW42" s="387"/>
      <c r="CX42" s="387"/>
      <c r="CY42" s="387"/>
      <c r="CZ42" s="387"/>
      <c r="DA42" s="387"/>
      <c r="DB42" s="387"/>
      <c r="DC42" s="387"/>
      <c r="DD42" s="388"/>
    </row>
    <row r="43" spans="1:117" ht="13.5">
      <c r="A43" s="92"/>
      <c r="B43" s="90"/>
      <c r="C43" s="93"/>
      <c r="D43" s="93"/>
      <c r="E43" s="465" t="s">
        <v>390</v>
      </c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6"/>
      <c r="BG43" s="389" t="s">
        <v>251</v>
      </c>
      <c r="BH43" s="390"/>
      <c r="BI43" s="390"/>
      <c r="BJ43" s="390"/>
      <c r="BK43" s="390"/>
      <c r="BL43" s="390"/>
      <c r="BM43" s="390"/>
      <c r="BN43" s="390"/>
      <c r="BO43" s="390"/>
      <c r="BP43" s="391"/>
      <c r="BQ43" s="392">
        <f>SUM(BQ34:CG35)+BQ39+BQ40+BQ42</f>
        <v>6603754</v>
      </c>
      <c r="BR43" s="393"/>
      <c r="BS43" s="393"/>
      <c r="BT43" s="393"/>
      <c r="BU43" s="393"/>
      <c r="BV43" s="393"/>
      <c r="BW43" s="393"/>
      <c r="BX43" s="393"/>
      <c r="BY43" s="393"/>
      <c r="BZ43" s="393"/>
      <c r="CA43" s="393"/>
      <c r="CB43" s="393"/>
      <c r="CC43" s="393"/>
      <c r="CD43" s="393"/>
      <c r="CE43" s="393"/>
      <c r="CF43" s="393"/>
      <c r="CG43" s="394"/>
      <c r="CH43" s="403">
        <f>SUM(CH34:DD35)+CH39+CH40+CH41+CH42</f>
        <v>4264978</v>
      </c>
      <c r="CI43" s="404"/>
      <c r="CJ43" s="404"/>
      <c r="CK43" s="404"/>
      <c r="CL43" s="404"/>
      <c r="CM43" s="404"/>
      <c r="CN43" s="404"/>
      <c r="CO43" s="404"/>
      <c r="CP43" s="404"/>
      <c r="CQ43" s="404"/>
      <c r="CR43" s="404"/>
      <c r="CS43" s="404"/>
      <c r="CT43" s="404"/>
      <c r="CU43" s="404"/>
      <c r="CV43" s="404"/>
      <c r="CW43" s="404"/>
      <c r="CX43" s="404"/>
      <c r="CY43" s="404"/>
      <c r="CZ43" s="404"/>
      <c r="DA43" s="404"/>
      <c r="DB43" s="404"/>
      <c r="DC43" s="404"/>
      <c r="DD43" s="405"/>
      <c r="DM43" s="171"/>
    </row>
    <row r="44" spans="1:108" ht="30.75" customHeight="1">
      <c r="A44" s="84"/>
      <c r="B44" s="90"/>
      <c r="C44" s="488" t="s">
        <v>226</v>
      </c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488"/>
      <c r="AL44" s="488"/>
      <c r="AM44" s="488"/>
      <c r="AN44" s="488"/>
      <c r="AO44" s="488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489"/>
      <c r="BG44" s="377" t="s">
        <v>228</v>
      </c>
      <c r="BH44" s="378"/>
      <c r="BI44" s="378"/>
      <c r="BJ44" s="378"/>
      <c r="BK44" s="378"/>
      <c r="BL44" s="378"/>
      <c r="BM44" s="378"/>
      <c r="BN44" s="378"/>
      <c r="BO44" s="378"/>
      <c r="BP44" s="379"/>
      <c r="BQ44" s="185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3"/>
      <c r="CH44" s="383"/>
      <c r="CI44" s="384"/>
      <c r="CJ44" s="384"/>
      <c r="CK44" s="384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  <c r="CW44" s="384"/>
      <c r="CX44" s="384"/>
      <c r="CY44" s="384"/>
      <c r="CZ44" s="384"/>
      <c r="DA44" s="384"/>
      <c r="DB44" s="384"/>
      <c r="DC44" s="384"/>
      <c r="DD44" s="385"/>
    </row>
    <row r="45" spans="1:108" ht="30" customHeight="1">
      <c r="A45" s="84"/>
      <c r="B45" s="90"/>
      <c r="C45" s="488" t="s">
        <v>227</v>
      </c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488"/>
      <c r="AC45" s="488"/>
      <c r="AD45" s="488"/>
      <c r="AE45" s="488"/>
      <c r="AF45" s="488"/>
      <c r="AG45" s="488"/>
      <c r="AH45" s="488"/>
      <c r="AI45" s="488"/>
      <c r="AJ45" s="488"/>
      <c r="AK45" s="488"/>
      <c r="AL45" s="488"/>
      <c r="AM45" s="488"/>
      <c r="AN45" s="488"/>
      <c r="AO45" s="488"/>
      <c r="AP45" s="488"/>
      <c r="AQ45" s="488"/>
      <c r="AR45" s="488"/>
      <c r="AS45" s="488"/>
      <c r="AT45" s="488"/>
      <c r="AU45" s="488"/>
      <c r="AV45" s="488"/>
      <c r="AW45" s="488"/>
      <c r="AX45" s="488"/>
      <c r="AY45" s="488"/>
      <c r="AZ45" s="488"/>
      <c r="BA45" s="488"/>
      <c r="BB45" s="488"/>
      <c r="BC45" s="488"/>
      <c r="BD45" s="488"/>
      <c r="BE45" s="488"/>
      <c r="BF45" s="489"/>
      <c r="BG45" s="377" t="s">
        <v>229</v>
      </c>
      <c r="BH45" s="378"/>
      <c r="BI45" s="378"/>
      <c r="BJ45" s="378"/>
      <c r="BK45" s="378"/>
      <c r="BL45" s="378"/>
      <c r="BM45" s="378"/>
      <c r="BN45" s="378"/>
      <c r="BO45" s="378"/>
      <c r="BP45" s="379"/>
      <c r="BQ45" s="401" t="s">
        <v>348</v>
      </c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402"/>
      <c r="CH45" s="380" t="s">
        <v>348</v>
      </c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2"/>
    </row>
    <row r="46" spans="1:108" ht="13.5">
      <c r="A46" s="84"/>
      <c r="B46" s="91"/>
      <c r="C46" s="238" t="s">
        <v>257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9"/>
      <c r="BG46" s="377" t="s">
        <v>230</v>
      </c>
      <c r="BH46" s="378"/>
      <c r="BI46" s="378"/>
      <c r="BJ46" s="378"/>
      <c r="BK46" s="378"/>
      <c r="BL46" s="378"/>
      <c r="BM46" s="378"/>
      <c r="BN46" s="378"/>
      <c r="BO46" s="378"/>
      <c r="BP46" s="379"/>
      <c r="BQ46" s="395">
        <f>SUM(BQ43:CG45)</f>
        <v>6603754</v>
      </c>
      <c r="BR46" s="396"/>
      <c r="BS46" s="396"/>
      <c r="BT46" s="396"/>
      <c r="BU46" s="396"/>
      <c r="BV46" s="396"/>
      <c r="BW46" s="396"/>
      <c r="BX46" s="396"/>
      <c r="BY46" s="396"/>
      <c r="BZ46" s="396"/>
      <c r="CA46" s="396"/>
      <c r="CB46" s="396"/>
      <c r="CC46" s="396"/>
      <c r="CD46" s="396"/>
      <c r="CE46" s="396"/>
      <c r="CF46" s="396"/>
      <c r="CG46" s="397"/>
      <c r="CH46" s="485">
        <f>SUM(CH43:DD45)</f>
        <v>4264978</v>
      </c>
      <c r="CI46" s="486"/>
      <c r="CJ46" s="486"/>
      <c r="CK46" s="486"/>
      <c r="CL46" s="486"/>
      <c r="CM46" s="486"/>
      <c r="CN46" s="486"/>
      <c r="CO46" s="486"/>
      <c r="CP46" s="486"/>
      <c r="CQ46" s="486"/>
      <c r="CR46" s="486"/>
      <c r="CS46" s="486"/>
      <c r="CT46" s="486"/>
      <c r="CU46" s="486"/>
      <c r="CV46" s="486"/>
      <c r="CW46" s="486"/>
      <c r="CX46" s="486"/>
      <c r="CY46" s="486"/>
      <c r="CZ46" s="486"/>
      <c r="DA46" s="486"/>
      <c r="DB46" s="486"/>
      <c r="DC46" s="486"/>
      <c r="DD46" s="487"/>
    </row>
    <row r="47" spans="1:108" ht="13.5">
      <c r="A47" s="82"/>
      <c r="B47" s="91"/>
      <c r="C47" s="498" t="s">
        <v>141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8"/>
      <c r="BG47" s="471"/>
      <c r="BH47" s="473"/>
      <c r="BI47" s="473"/>
      <c r="BJ47" s="473"/>
      <c r="BK47" s="473"/>
      <c r="BL47" s="473"/>
      <c r="BM47" s="473"/>
      <c r="BN47" s="473"/>
      <c r="BO47" s="473"/>
      <c r="BP47" s="474"/>
      <c r="BQ47" s="302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406"/>
      <c r="CI47" s="407"/>
      <c r="CJ47" s="407"/>
      <c r="CK47" s="407"/>
      <c r="CL47" s="407"/>
      <c r="CM47" s="407"/>
      <c r="CN47" s="407"/>
      <c r="CO47" s="407"/>
      <c r="CP47" s="407"/>
      <c r="CQ47" s="407"/>
      <c r="CR47" s="407"/>
      <c r="CS47" s="407"/>
      <c r="CT47" s="407"/>
      <c r="CU47" s="407"/>
      <c r="CV47" s="407"/>
      <c r="CW47" s="407"/>
      <c r="CX47" s="407"/>
      <c r="CY47" s="407"/>
      <c r="CZ47" s="407"/>
      <c r="DA47" s="407"/>
      <c r="DB47" s="407"/>
      <c r="DC47" s="407"/>
      <c r="DD47" s="408"/>
    </row>
    <row r="48" spans="1:108" ht="13.5">
      <c r="A48" s="84"/>
      <c r="B48" s="85" t="s">
        <v>371</v>
      </c>
      <c r="C48" s="482" t="s">
        <v>233</v>
      </c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83"/>
      <c r="BG48" s="377" t="s">
        <v>252</v>
      </c>
      <c r="BH48" s="378"/>
      <c r="BI48" s="378"/>
      <c r="BJ48" s="378"/>
      <c r="BK48" s="378"/>
      <c r="BL48" s="378"/>
      <c r="BM48" s="378"/>
      <c r="BN48" s="378"/>
      <c r="BO48" s="378"/>
      <c r="BP48" s="379"/>
      <c r="BQ48" s="469">
        <f>BQ43/44866884</f>
        <v>0.14718548317284524</v>
      </c>
      <c r="BR48" s="470"/>
      <c r="BS48" s="470"/>
      <c r="BT48" s="470"/>
      <c r="BU48" s="470"/>
      <c r="BV48" s="470"/>
      <c r="BW48" s="470"/>
      <c r="BX48" s="470"/>
      <c r="BY48" s="470"/>
      <c r="BZ48" s="470"/>
      <c r="CA48" s="470"/>
      <c r="CB48" s="470"/>
      <c r="CC48" s="470"/>
      <c r="CD48" s="470"/>
      <c r="CE48" s="470"/>
      <c r="CF48" s="470"/>
      <c r="CG48" s="470"/>
      <c r="CH48" s="469">
        <f>CH43/44866884</f>
        <v>0.095058484560684</v>
      </c>
      <c r="CI48" s="470"/>
      <c r="CJ48" s="470"/>
      <c r="CK48" s="470"/>
      <c r="CL48" s="470"/>
      <c r="CM48" s="470"/>
      <c r="CN48" s="470"/>
      <c r="CO48" s="470"/>
      <c r="CP48" s="470"/>
      <c r="CQ48" s="470"/>
      <c r="CR48" s="470"/>
      <c r="CS48" s="470"/>
      <c r="CT48" s="470"/>
      <c r="CU48" s="470"/>
      <c r="CV48" s="470"/>
      <c r="CW48" s="470"/>
      <c r="CX48" s="470"/>
      <c r="CY48" s="470"/>
      <c r="CZ48" s="470"/>
      <c r="DA48" s="470"/>
      <c r="DB48" s="470"/>
      <c r="DC48" s="470"/>
      <c r="DD48" s="484"/>
    </row>
    <row r="49" spans="1:108" ht="14.25" customHeight="1" thickBot="1">
      <c r="A49" s="84"/>
      <c r="B49" s="164" t="s">
        <v>371</v>
      </c>
      <c r="C49" s="479" t="s">
        <v>122</v>
      </c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479"/>
      <c r="AF49" s="479"/>
      <c r="AG49" s="479"/>
      <c r="AH49" s="479"/>
      <c r="AI49" s="479"/>
      <c r="AJ49" s="479"/>
      <c r="AK49" s="479"/>
      <c r="AL49" s="479"/>
      <c r="AM49" s="479"/>
      <c r="AN49" s="479"/>
      <c r="AO49" s="479"/>
      <c r="AP49" s="479"/>
      <c r="AQ49" s="479"/>
      <c r="AR49" s="479"/>
      <c r="AS49" s="479"/>
      <c r="AT49" s="479"/>
      <c r="AU49" s="479"/>
      <c r="AV49" s="479"/>
      <c r="AW49" s="479"/>
      <c r="AX49" s="479"/>
      <c r="AY49" s="479"/>
      <c r="AZ49" s="479"/>
      <c r="BA49" s="479"/>
      <c r="BB49" s="479"/>
      <c r="BC49" s="479"/>
      <c r="BD49" s="479"/>
      <c r="BE49" s="479"/>
      <c r="BF49" s="480"/>
      <c r="BG49" s="337" t="s">
        <v>253</v>
      </c>
      <c r="BH49" s="338"/>
      <c r="BI49" s="338"/>
      <c r="BJ49" s="338"/>
      <c r="BK49" s="338"/>
      <c r="BL49" s="338"/>
      <c r="BM49" s="338"/>
      <c r="BN49" s="338"/>
      <c r="BO49" s="338"/>
      <c r="BP49" s="481"/>
      <c r="BQ49" s="246" t="s">
        <v>348</v>
      </c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8"/>
      <c r="CH49" s="490" t="s">
        <v>348</v>
      </c>
      <c r="CI49" s="491"/>
      <c r="CJ49" s="491"/>
      <c r="CK49" s="491"/>
      <c r="CL49" s="491"/>
      <c r="CM49" s="491"/>
      <c r="CN49" s="491"/>
      <c r="CO49" s="491"/>
      <c r="CP49" s="491"/>
      <c r="CQ49" s="491"/>
      <c r="CR49" s="491"/>
      <c r="CS49" s="491"/>
      <c r="CT49" s="491"/>
      <c r="CU49" s="491"/>
      <c r="CV49" s="491"/>
      <c r="CW49" s="491"/>
      <c r="CX49" s="491"/>
      <c r="CY49" s="491"/>
      <c r="CZ49" s="491"/>
      <c r="DA49" s="491"/>
      <c r="DB49" s="491"/>
      <c r="DC49" s="491"/>
      <c r="DD49" s="492"/>
    </row>
    <row r="50" spans="1:108" ht="14.25" customHeight="1">
      <c r="A50" s="94"/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</row>
    <row r="51" spans="1:108" ht="40.5" customHeight="1">
      <c r="A51" s="94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66"/>
      <c r="BH51" s="66"/>
      <c r="BI51" s="66"/>
      <c r="BJ51" s="66"/>
      <c r="BK51" s="66"/>
      <c r="BL51" s="144"/>
      <c r="BM51" s="66"/>
      <c r="BN51" s="66"/>
      <c r="BO51" s="66"/>
      <c r="BP51" s="66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</row>
    <row r="52" ht="9" customHeight="1"/>
    <row r="53" spans="1:105" ht="15.75">
      <c r="A53" s="63" t="s">
        <v>212</v>
      </c>
      <c r="B53" s="145"/>
      <c r="C53" s="145" t="s">
        <v>212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6"/>
      <c r="Q53" s="146"/>
      <c r="R53" s="146"/>
      <c r="S53" s="146"/>
      <c r="T53" s="147"/>
      <c r="U53" s="147"/>
      <c r="V53" s="147"/>
      <c r="W53" s="147"/>
      <c r="X53" s="147"/>
      <c r="Y53" s="147"/>
      <c r="Z53" s="147"/>
      <c r="AA53" s="149"/>
      <c r="AB53" s="148"/>
      <c r="AC53" s="147"/>
      <c r="AD53" s="147"/>
      <c r="AE53" s="147"/>
      <c r="AF53" s="147"/>
      <c r="AG53" s="147"/>
      <c r="AH53" s="62"/>
      <c r="AI53" s="147"/>
      <c r="AJ53" s="147"/>
      <c r="AK53" s="147"/>
      <c r="AL53" s="147"/>
      <c r="AM53" s="146"/>
      <c r="AN53" s="147"/>
      <c r="AO53" s="147"/>
      <c r="AP53" s="147"/>
      <c r="AQ53" s="147"/>
      <c r="AR53" s="147"/>
      <c r="AS53" s="147"/>
      <c r="AT53" s="147" t="s">
        <v>407</v>
      </c>
      <c r="AU53" s="147"/>
      <c r="AV53" s="147"/>
      <c r="AW53" s="147"/>
      <c r="AX53" s="147"/>
      <c r="AY53" s="147"/>
      <c r="AZ53" s="147"/>
      <c r="BA53" s="148"/>
      <c r="BB53" s="148"/>
      <c r="BC53" s="148"/>
      <c r="BD53" s="148"/>
      <c r="BE53" s="148"/>
      <c r="BF53" s="148"/>
      <c r="BG53" s="148"/>
      <c r="BH53" s="145"/>
      <c r="BI53" s="145"/>
      <c r="BJ53" s="145"/>
      <c r="BK53" s="145"/>
      <c r="BL53" s="145"/>
      <c r="BM53" s="301"/>
      <c r="BN53" s="301"/>
      <c r="BO53" s="301"/>
      <c r="BP53" s="301"/>
      <c r="BQ53" s="301"/>
      <c r="BR53" s="301"/>
      <c r="BS53" s="301"/>
      <c r="BT53" s="301"/>
      <c r="BU53" s="301"/>
      <c r="BV53" s="301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1"/>
      <c r="CL53" s="301"/>
      <c r="CM53" s="301"/>
      <c r="CN53" s="301"/>
      <c r="CO53" s="301"/>
      <c r="CP53" s="301"/>
      <c r="CQ53" s="301"/>
      <c r="CR53" s="301"/>
      <c r="CS53" s="301"/>
      <c r="CT53" s="301"/>
      <c r="CU53" s="301"/>
      <c r="CV53" s="301"/>
      <c r="CW53" s="301"/>
      <c r="CX53" s="301"/>
      <c r="CY53" s="301"/>
      <c r="CZ53" s="301"/>
      <c r="DA53" s="301"/>
    </row>
    <row r="54" spans="2:96" ht="15.7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6"/>
      <c r="R54" s="146"/>
      <c r="S54" s="146"/>
      <c r="T54" s="368" t="s">
        <v>213</v>
      </c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146"/>
      <c r="AI54" s="146"/>
      <c r="AJ54" s="146"/>
      <c r="AK54" s="146"/>
      <c r="AL54" s="146"/>
      <c r="AM54" s="146"/>
      <c r="AN54" s="146" t="s">
        <v>214</v>
      </c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294" t="s">
        <v>402</v>
      </c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</row>
    <row r="55" spans="2:90" ht="15.7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</row>
    <row r="56" spans="2:90" ht="24.75" customHeight="1">
      <c r="B56" s="145"/>
      <c r="C56" s="167" t="s">
        <v>13</v>
      </c>
      <c r="D56" s="147"/>
      <c r="E56" s="376">
        <v>27</v>
      </c>
      <c r="F56" s="376"/>
      <c r="G56" s="376"/>
      <c r="H56" s="376"/>
      <c r="I56" s="148"/>
      <c r="J56" s="145"/>
      <c r="K56" s="376" t="s">
        <v>438</v>
      </c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146"/>
      <c r="Y56" s="376">
        <v>2020</v>
      </c>
      <c r="Z56" s="376"/>
      <c r="AA56" s="376"/>
      <c r="AB56" s="376"/>
      <c r="AC56" s="376"/>
      <c r="AD56" s="376"/>
      <c r="AE56" s="376"/>
      <c r="AF56" s="376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</row>
    <row r="57" spans="2:90" ht="23.25" customHeight="1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</row>
    <row r="58" spans="2:108" ht="15.7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</row>
    <row r="59" spans="2:104" ht="15.75">
      <c r="B59" s="145"/>
      <c r="C59" s="145" t="s">
        <v>399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52"/>
      <c r="T59" s="152"/>
      <c r="U59" s="152"/>
      <c r="V59" s="146"/>
      <c r="W59" s="146"/>
      <c r="X59" s="146"/>
      <c r="Y59" s="146"/>
      <c r="Z59" s="146"/>
      <c r="AA59" s="147"/>
      <c r="AB59" s="147"/>
      <c r="AC59" s="147"/>
      <c r="AD59" s="147"/>
      <c r="AE59" s="147"/>
      <c r="AF59" s="147"/>
      <c r="AG59" s="149"/>
      <c r="AH59" s="62"/>
      <c r="AI59" s="147"/>
      <c r="AJ59" s="147"/>
      <c r="AK59" s="147"/>
      <c r="AL59" s="147"/>
      <c r="AM59" s="146"/>
      <c r="AN59" s="147"/>
      <c r="AO59" s="147"/>
      <c r="AP59" s="147"/>
      <c r="AQ59" s="147"/>
      <c r="AR59" s="147"/>
      <c r="AS59" s="147"/>
      <c r="AT59" s="147" t="s">
        <v>400</v>
      </c>
      <c r="AU59" s="62"/>
      <c r="AV59" s="147"/>
      <c r="AW59" s="147"/>
      <c r="AX59" s="147"/>
      <c r="AY59" s="147"/>
      <c r="AZ59" s="147"/>
      <c r="BA59" s="147"/>
      <c r="BB59" s="147"/>
      <c r="BC59" s="148"/>
      <c r="BD59" s="148"/>
      <c r="BE59" s="148"/>
      <c r="BF59" s="148"/>
      <c r="BG59" s="148"/>
      <c r="BH59" s="148"/>
      <c r="BI59" s="145"/>
      <c r="BJ59" s="145"/>
      <c r="BK59" s="145"/>
      <c r="BL59" s="145"/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01"/>
      <c r="CS59" s="301"/>
      <c r="CT59" s="301"/>
      <c r="CU59" s="301"/>
      <c r="CV59" s="301"/>
      <c r="CW59" s="301"/>
      <c r="CX59" s="301"/>
      <c r="CY59" s="301"/>
      <c r="CZ59" s="301"/>
    </row>
    <row r="60" spans="2:96" ht="15.75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U60" s="146"/>
      <c r="V60" s="146"/>
      <c r="W60" s="146"/>
      <c r="X60" s="146"/>
      <c r="Y60" s="146"/>
      <c r="Z60" s="146"/>
      <c r="AA60" s="146" t="s">
        <v>213</v>
      </c>
      <c r="AB60" s="146"/>
      <c r="AC60" s="146"/>
      <c r="AD60" s="146"/>
      <c r="AE60" s="146"/>
      <c r="AF60" s="146"/>
      <c r="AG60" s="150"/>
      <c r="AI60" s="146"/>
      <c r="AJ60" s="146"/>
      <c r="AK60" s="146"/>
      <c r="AL60" s="146"/>
      <c r="AM60" s="146"/>
      <c r="AN60" s="146"/>
      <c r="AO60" s="146" t="s">
        <v>214</v>
      </c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294" t="s">
        <v>402</v>
      </c>
      <c r="BN60" s="294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294"/>
      <c r="CI60" s="294"/>
      <c r="CJ60" s="294"/>
      <c r="CK60" s="294"/>
      <c r="CL60" s="294"/>
      <c r="CM60" s="294"/>
      <c r="CN60" s="294"/>
      <c r="CO60" s="294"/>
      <c r="CP60" s="294"/>
      <c r="CQ60" s="294"/>
      <c r="CR60" s="294"/>
    </row>
    <row r="61" spans="2:90" ht="15.75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</row>
    <row r="62" spans="4:5" s="165" customFormat="1" ht="12.75">
      <c r="D62" s="165" t="s">
        <v>323</v>
      </c>
      <c r="E62" s="165" t="s">
        <v>384</v>
      </c>
    </row>
    <row r="63" s="165" customFormat="1" ht="12.75">
      <c r="D63" s="165" t="s">
        <v>391</v>
      </c>
    </row>
    <row r="64" spans="4:69" s="165" customFormat="1" ht="12.75">
      <c r="D64" s="165" t="s">
        <v>40</v>
      </c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</row>
    <row r="65" s="165" customFormat="1" ht="12.75">
      <c r="D65" s="165" t="s">
        <v>392</v>
      </c>
    </row>
    <row r="66" spans="4:54" s="165" customFormat="1" ht="12.75">
      <c r="D66" s="166" t="s">
        <v>393</v>
      </c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</row>
  </sheetData>
  <sheetProtection/>
  <mergeCells count="155">
    <mergeCell ref="BM53:DA53"/>
    <mergeCell ref="BM59:CZ59"/>
    <mergeCell ref="BM54:CR54"/>
    <mergeCell ref="BM60:CR60"/>
    <mergeCell ref="T54:AF54"/>
    <mergeCell ref="C42:BF42"/>
    <mergeCell ref="C45:BF45"/>
    <mergeCell ref="E43:BF43"/>
    <mergeCell ref="C47:BF47"/>
    <mergeCell ref="CH42:DD42"/>
    <mergeCell ref="CH46:DD46"/>
    <mergeCell ref="C44:BF44"/>
    <mergeCell ref="CH49:DD49"/>
    <mergeCell ref="O10:BV10"/>
    <mergeCell ref="O11:BV11"/>
    <mergeCell ref="CM10:DD11"/>
    <mergeCell ref="B13:AI13"/>
    <mergeCell ref="BG26:BP26"/>
    <mergeCell ref="BQ30:CG30"/>
    <mergeCell ref="CH18:DD19"/>
    <mergeCell ref="CH20:DD20"/>
    <mergeCell ref="CH21:DD21"/>
    <mergeCell ref="C49:BF49"/>
    <mergeCell ref="BG49:BP49"/>
    <mergeCell ref="BG46:BP46"/>
    <mergeCell ref="C48:BF48"/>
    <mergeCell ref="BG44:BP44"/>
    <mergeCell ref="CH48:DD48"/>
    <mergeCell ref="BQ46:CG46"/>
    <mergeCell ref="C46:BF46"/>
    <mergeCell ref="BQ45:CG45"/>
    <mergeCell ref="BQ44:CG44"/>
    <mergeCell ref="CM16:DD16"/>
    <mergeCell ref="CH28:DD29"/>
    <mergeCell ref="CH23:DD23"/>
    <mergeCell ref="CH30:DD30"/>
    <mergeCell ref="BQ35:CG35"/>
    <mergeCell ref="BQ36:CG36"/>
    <mergeCell ref="BQ26:CG26"/>
    <mergeCell ref="CH27:DD27"/>
    <mergeCell ref="BG28:BP29"/>
    <mergeCell ref="BG45:BP45"/>
    <mergeCell ref="CH24:DD24"/>
    <mergeCell ref="BQ49:CG49"/>
    <mergeCell ref="BG47:BP47"/>
    <mergeCell ref="BQ47:CG47"/>
    <mergeCell ref="BG40:BP40"/>
    <mergeCell ref="CH34:DD34"/>
    <mergeCell ref="BG35:BP35"/>
    <mergeCell ref="BG36:BP36"/>
    <mergeCell ref="BQ48:CG48"/>
    <mergeCell ref="BG30:BP30"/>
    <mergeCell ref="BG32:BP32"/>
    <mergeCell ref="C24:BF24"/>
    <mergeCell ref="C26:BF26"/>
    <mergeCell ref="BQ23:CG23"/>
    <mergeCell ref="BQ24:CG24"/>
    <mergeCell ref="C32:BF32"/>
    <mergeCell ref="BQ28:CG29"/>
    <mergeCell ref="BQ25:CG25"/>
    <mergeCell ref="C30:BE30"/>
    <mergeCell ref="C20:BF20"/>
    <mergeCell ref="E34:BF34"/>
    <mergeCell ref="BG34:BP34"/>
    <mergeCell ref="BQ34:CG34"/>
    <mergeCell ref="C33:BF33"/>
    <mergeCell ref="C25:BF25"/>
    <mergeCell ref="C31:BF31"/>
    <mergeCell ref="C29:BF29"/>
    <mergeCell ref="BG31:BP31"/>
    <mergeCell ref="CM14:CU15"/>
    <mergeCell ref="BM1:DD1"/>
    <mergeCell ref="BM2:DD2"/>
    <mergeCell ref="BV3:DD3"/>
    <mergeCell ref="BM5:BO5"/>
    <mergeCell ref="A4:DD4"/>
    <mergeCell ref="AQ5:BG5"/>
    <mergeCell ref="BH5:BL5"/>
    <mergeCell ref="CM12:DD12"/>
    <mergeCell ref="CM13:DD13"/>
    <mergeCell ref="CM8:DD8"/>
    <mergeCell ref="BG22:BP22"/>
    <mergeCell ref="BQ21:CG21"/>
    <mergeCell ref="CM7:DD7"/>
    <mergeCell ref="CV14:DD15"/>
    <mergeCell ref="BG20:BP20"/>
    <mergeCell ref="CM9:CR9"/>
    <mergeCell ref="CS9:CX9"/>
    <mergeCell ref="CY9:DD9"/>
    <mergeCell ref="CH22:DD22"/>
    <mergeCell ref="B21:B22"/>
    <mergeCell ref="BG21:BP21"/>
    <mergeCell ref="C23:BF23"/>
    <mergeCell ref="BQ18:CG19"/>
    <mergeCell ref="C22:BE22"/>
    <mergeCell ref="E21:BF21"/>
    <mergeCell ref="C18:BF19"/>
    <mergeCell ref="BQ20:CG20"/>
    <mergeCell ref="B18:B19"/>
    <mergeCell ref="BQ22:CG22"/>
    <mergeCell ref="BQ27:CG27"/>
    <mergeCell ref="BQ37:CG37"/>
    <mergeCell ref="CH35:DD35"/>
    <mergeCell ref="CH36:DD36"/>
    <mergeCell ref="BQ31:CG31"/>
    <mergeCell ref="BQ33:CG33"/>
    <mergeCell ref="CH31:DD31"/>
    <mergeCell ref="BQ32:CG32"/>
    <mergeCell ref="CH33:DD33"/>
    <mergeCell ref="CH32:DD32"/>
    <mergeCell ref="CH25:DD25"/>
    <mergeCell ref="C35:BF35"/>
    <mergeCell ref="C36:BF36"/>
    <mergeCell ref="BG18:BP19"/>
    <mergeCell ref="BG24:BP24"/>
    <mergeCell ref="E28:BF28"/>
    <mergeCell ref="BG25:BP25"/>
    <mergeCell ref="C27:BF27"/>
    <mergeCell ref="BG23:BP23"/>
    <mergeCell ref="BG27:BP27"/>
    <mergeCell ref="BG33:BP33"/>
    <mergeCell ref="CH43:DD43"/>
    <mergeCell ref="CH40:DD40"/>
    <mergeCell ref="CH47:DD47"/>
    <mergeCell ref="C37:BF37"/>
    <mergeCell ref="BG37:BP37"/>
    <mergeCell ref="C40:BF40"/>
    <mergeCell ref="CH37:DD37"/>
    <mergeCell ref="CH39:DD39"/>
    <mergeCell ref="BG41:BP41"/>
    <mergeCell ref="C38:BF38"/>
    <mergeCell ref="C39:BF39"/>
    <mergeCell ref="BG39:BP39"/>
    <mergeCell ref="BQ41:CG41"/>
    <mergeCell ref="BQ39:CG39"/>
    <mergeCell ref="C41:BF41"/>
    <mergeCell ref="BQ40:CG40"/>
    <mergeCell ref="BG38:BP38"/>
    <mergeCell ref="BG43:BP43"/>
    <mergeCell ref="BQ43:CG43"/>
    <mergeCell ref="BG42:BP42"/>
    <mergeCell ref="BQ42:CG42"/>
    <mergeCell ref="CH41:DD41"/>
    <mergeCell ref="CH38:DD38"/>
    <mergeCell ref="BQ38:CG38"/>
    <mergeCell ref="AA15:BX15"/>
    <mergeCell ref="DG39:DM39"/>
    <mergeCell ref="DG40:DM40"/>
    <mergeCell ref="E56:H56"/>
    <mergeCell ref="K56:W56"/>
    <mergeCell ref="Y56:AF56"/>
    <mergeCell ref="BG48:BP48"/>
    <mergeCell ref="CH45:DD45"/>
    <mergeCell ref="CH44:DD44"/>
    <mergeCell ref="CH26:DD26"/>
  </mergeCells>
  <printOptions/>
  <pageMargins left="0.7874015748031497" right="0.25" top="0.5118110236220472" bottom="0.4724409448818898" header="0.35433070866141736" footer="0.196850393700787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4"/>
  <sheetViews>
    <sheetView zoomScale="85" zoomScaleNormal="85" zoomScaleSheetLayoutView="50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B85" sqref="B85:D85"/>
    </sheetView>
  </sheetViews>
  <sheetFormatPr defaultColWidth="10.375" defaultRowHeight="12.75"/>
  <cols>
    <col min="1" max="2" width="5.00390625" style="1" customWidth="1"/>
    <col min="3" max="3" width="10.375" style="1" customWidth="1"/>
    <col min="4" max="4" width="66.625" style="1" customWidth="1"/>
    <col min="5" max="5" width="12.375" style="59" customWidth="1"/>
    <col min="6" max="6" width="15.875" style="4" customWidth="1"/>
    <col min="7" max="7" width="13.75390625" style="4" customWidth="1"/>
    <col min="8" max="8" width="15.875" style="4" customWidth="1"/>
    <col min="9" max="12" width="15.625" style="4" customWidth="1"/>
    <col min="13" max="13" width="14.125" style="4" customWidth="1"/>
    <col min="14" max="14" width="15.00390625" style="4" customWidth="1"/>
    <col min="15" max="17" width="14.625" style="4" customWidth="1"/>
    <col min="18" max="18" width="15.00390625" style="4" customWidth="1"/>
    <col min="19" max="19" width="15.875" style="4" customWidth="1"/>
    <col min="20" max="21" width="16.125" style="4" customWidth="1"/>
    <col min="22" max="16384" width="10.375" style="5" customWidth="1"/>
  </cols>
  <sheetData>
    <row r="1" spans="3:21" ht="21" customHeight="1">
      <c r="C1" s="2"/>
      <c r="D1" s="2"/>
      <c r="E1" s="3"/>
      <c r="H1" s="526"/>
      <c r="I1" s="526"/>
      <c r="S1" s="517" t="s">
        <v>48</v>
      </c>
      <c r="T1" s="517"/>
      <c r="U1" s="517"/>
    </row>
    <row r="2" spans="3:21" ht="12">
      <c r="C2" s="2"/>
      <c r="D2" s="2"/>
      <c r="E2" s="3"/>
      <c r="H2" s="527"/>
      <c r="I2" s="527"/>
      <c r="S2" s="517" t="s">
        <v>49</v>
      </c>
      <c r="T2" s="517"/>
      <c r="U2" s="517"/>
    </row>
    <row r="3" spans="3:5" ht="12">
      <c r="C3" s="2"/>
      <c r="D3" s="6" t="s">
        <v>50</v>
      </c>
      <c r="E3" s="3"/>
    </row>
    <row r="4" spans="3:5" ht="12">
      <c r="C4" s="2"/>
      <c r="D4" s="7" t="s">
        <v>51</v>
      </c>
      <c r="E4" s="3"/>
    </row>
    <row r="5" spans="3:5" ht="12">
      <c r="C5" s="2"/>
      <c r="D5" s="6"/>
      <c r="E5" s="3"/>
    </row>
    <row r="6" spans="2:5" ht="10.5">
      <c r="B6" s="8" t="s">
        <v>203</v>
      </c>
      <c r="C6" s="2"/>
      <c r="D6" s="2" t="s">
        <v>52</v>
      </c>
      <c r="E6" s="3"/>
    </row>
    <row r="7" spans="2:5" ht="10.5">
      <c r="B7" s="8"/>
      <c r="C7" s="2"/>
      <c r="D7" s="2"/>
      <c r="E7" s="3"/>
    </row>
    <row r="8" spans="2:5" ht="14.25" customHeight="1">
      <c r="B8" s="8" t="s">
        <v>53</v>
      </c>
      <c r="C8" s="2"/>
      <c r="D8" s="2"/>
      <c r="E8" s="3"/>
    </row>
    <row r="9" spans="2:5" ht="10.5">
      <c r="B9" s="8"/>
      <c r="C9" s="2"/>
      <c r="D9" s="2"/>
      <c r="E9" s="3"/>
    </row>
    <row r="10" spans="3:5" ht="10.5">
      <c r="C10" s="2"/>
      <c r="D10" s="2"/>
      <c r="E10" s="3"/>
    </row>
    <row r="11" spans="1:21" ht="10.5">
      <c r="A11" s="539"/>
      <c r="B11" s="540"/>
      <c r="C11" s="540"/>
      <c r="D11" s="541"/>
      <c r="E11" s="9"/>
      <c r="F11" s="518" t="s">
        <v>54</v>
      </c>
      <c r="G11" s="519"/>
      <c r="H11" s="519"/>
      <c r="I11" s="519"/>
      <c r="J11" s="520"/>
      <c r="K11" s="521"/>
      <c r="L11" s="522" t="s">
        <v>55</v>
      </c>
      <c r="M11" s="523"/>
      <c r="N11" s="523"/>
      <c r="O11" s="523"/>
      <c r="P11" s="523"/>
      <c r="Q11" s="524"/>
      <c r="R11" s="525" t="s">
        <v>56</v>
      </c>
      <c r="S11" s="525"/>
      <c r="T11" s="525"/>
      <c r="U11" s="525"/>
    </row>
    <row r="12" spans="1:21" ht="21">
      <c r="A12" s="542"/>
      <c r="B12" s="543"/>
      <c r="C12" s="543"/>
      <c r="D12" s="544"/>
      <c r="E12" s="9" t="s">
        <v>128</v>
      </c>
      <c r="F12" s="10" t="s">
        <v>57</v>
      </c>
      <c r="G12" s="10" t="s">
        <v>58</v>
      </c>
      <c r="H12" s="10" t="s">
        <v>59</v>
      </c>
      <c r="I12" s="10" t="s">
        <v>60</v>
      </c>
      <c r="J12" s="10" t="s">
        <v>61</v>
      </c>
      <c r="K12" s="10" t="s">
        <v>62</v>
      </c>
      <c r="L12" s="11" t="s">
        <v>57</v>
      </c>
      <c r="M12" s="11" t="s">
        <v>58</v>
      </c>
      <c r="N12" s="11" t="s">
        <v>59</v>
      </c>
      <c r="O12" s="11" t="s">
        <v>60</v>
      </c>
      <c r="P12" s="11" t="s">
        <v>61</v>
      </c>
      <c r="Q12" s="11" t="s">
        <v>62</v>
      </c>
      <c r="R12" s="10" t="s">
        <v>63</v>
      </c>
      <c r="S12" s="10" t="s">
        <v>64</v>
      </c>
      <c r="T12" s="10" t="s">
        <v>65</v>
      </c>
      <c r="U12" s="10" t="s">
        <v>66</v>
      </c>
    </row>
    <row r="13" spans="1:21" s="12" customFormat="1" ht="10.5">
      <c r="A13" s="534">
        <v>1</v>
      </c>
      <c r="B13" s="535"/>
      <c r="C13" s="535"/>
      <c r="D13" s="536"/>
      <c r="E13" s="9">
        <v>2</v>
      </c>
      <c r="F13" s="10">
        <v>3</v>
      </c>
      <c r="G13" s="10">
        <v>4</v>
      </c>
      <c r="H13" s="10">
        <v>5</v>
      </c>
      <c r="I13" s="10">
        <v>6</v>
      </c>
      <c r="J13" s="10">
        <v>7</v>
      </c>
      <c r="K13" s="10">
        <v>8</v>
      </c>
      <c r="L13" s="11">
        <v>9</v>
      </c>
      <c r="M13" s="11">
        <v>10</v>
      </c>
      <c r="N13" s="11">
        <v>11</v>
      </c>
      <c r="O13" s="11">
        <v>12</v>
      </c>
      <c r="P13" s="11">
        <v>13</v>
      </c>
      <c r="Q13" s="11">
        <v>14</v>
      </c>
      <c r="R13" s="10">
        <v>15</v>
      </c>
      <c r="S13" s="10">
        <v>16</v>
      </c>
      <c r="T13" s="10">
        <v>17</v>
      </c>
      <c r="U13" s="10">
        <v>18</v>
      </c>
    </row>
    <row r="14" spans="1:21" s="12" customFormat="1" ht="11.25" thickBot="1">
      <c r="A14" s="528" t="s">
        <v>127</v>
      </c>
      <c r="B14" s="529"/>
      <c r="C14" s="529"/>
      <c r="D14" s="530"/>
      <c r="E14" s="13">
        <v>300</v>
      </c>
      <c r="F14" s="14"/>
      <c r="G14" s="14"/>
      <c r="H14" s="14"/>
      <c r="I14" s="15"/>
      <c r="J14" s="15"/>
      <c r="K14" s="15"/>
      <c r="L14" s="14"/>
      <c r="M14" s="14"/>
      <c r="N14" s="14"/>
      <c r="O14" s="15"/>
      <c r="P14" s="15"/>
      <c r="Q14" s="15"/>
      <c r="R14" s="15"/>
      <c r="S14" s="15"/>
      <c r="T14" s="15"/>
      <c r="U14" s="15"/>
    </row>
    <row r="15" spans="1:21" ht="10.5">
      <c r="A15" s="531" t="s">
        <v>129</v>
      </c>
      <c r="B15" s="532"/>
      <c r="C15" s="532"/>
      <c r="D15" s="507"/>
      <c r="E15" s="16">
        <v>100</v>
      </c>
      <c r="I15" s="17"/>
      <c r="J15" s="17"/>
      <c r="K15" s="17"/>
      <c r="O15" s="18"/>
      <c r="P15" s="18"/>
      <c r="Q15" s="18"/>
      <c r="R15" s="17"/>
      <c r="S15" s="17"/>
      <c r="T15" s="17"/>
      <c r="U15" s="17"/>
    </row>
    <row r="16" spans="1:21" ht="11.25" thickBot="1">
      <c r="A16" s="511" t="s">
        <v>306</v>
      </c>
      <c r="B16" s="512"/>
      <c r="C16" s="512"/>
      <c r="D16" s="513"/>
      <c r="E16" s="20">
        <v>110</v>
      </c>
      <c r="F16" s="4">
        <v>100</v>
      </c>
      <c r="G16" s="4">
        <v>-10</v>
      </c>
      <c r="H16" s="4">
        <v>7</v>
      </c>
      <c r="I16" s="17">
        <f aca="true" t="shared" si="0" ref="I16:I28">F16+G16+H16</f>
        <v>97</v>
      </c>
      <c r="J16" s="17">
        <f>IF(G16&lt;0,0,G16*0.2)</f>
        <v>0</v>
      </c>
      <c r="K16" s="17">
        <f>IF(G16&lt;0,-G16*0.2,0)</f>
        <v>2</v>
      </c>
      <c r="L16" s="4">
        <v>90</v>
      </c>
      <c r="M16" s="4">
        <v>-9</v>
      </c>
      <c r="N16" s="4">
        <v>-8</v>
      </c>
      <c r="O16" s="18">
        <f aca="true" t="shared" si="1" ref="O16:O28">L16+M16+N16</f>
        <v>73</v>
      </c>
      <c r="P16" s="18">
        <f>IF(M16&lt;0,0,M16*0.2)</f>
        <v>0</v>
      </c>
      <c r="Q16" s="18">
        <f>IF(M16&lt;0,-M16*0.2,0)</f>
        <v>1.8</v>
      </c>
      <c r="R16" s="17">
        <f>IF(P16&gt;J16,P16-J16,0)</f>
        <v>0</v>
      </c>
      <c r="S16" s="17">
        <f>IF(P16&lt;J16,J16-P16,0)</f>
        <v>0</v>
      </c>
      <c r="T16" s="17">
        <f>IF(Q16&gt;K16,Q16-K16,0)</f>
        <v>0</v>
      </c>
      <c r="U16" s="17">
        <f>IF(Q16&lt;K16,K16-Q16,0)</f>
        <v>0.19999999999999996</v>
      </c>
    </row>
    <row r="17" spans="1:21" ht="11.25" thickBot="1">
      <c r="A17" s="503" t="s">
        <v>325</v>
      </c>
      <c r="B17" s="504"/>
      <c r="C17" s="504"/>
      <c r="D17" s="505"/>
      <c r="E17" s="20">
        <v>120</v>
      </c>
      <c r="F17" s="4">
        <v>100</v>
      </c>
      <c r="G17" s="4">
        <v>-20</v>
      </c>
      <c r="H17" s="4">
        <v>-5</v>
      </c>
      <c r="I17" s="17">
        <f t="shared" si="0"/>
        <v>75</v>
      </c>
      <c r="J17" s="17">
        <f>IF(G17&lt;0,0,G17*0.2)</f>
        <v>0</v>
      </c>
      <c r="K17" s="17">
        <f>IF(G17&lt;0,-G17*0.2,0)</f>
        <v>4</v>
      </c>
      <c r="L17" s="4">
        <v>105</v>
      </c>
      <c r="M17" s="4">
        <v>-25</v>
      </c>
      <c r="N17" s="4">
        <v>-5</v>
      </c>
      <c r="O17" s="18">
        <f t="shared" si="1"/>
        <v>75</v>
      </c>
      <c r="P17" s="18">
        <f>IF(M17&lt;0,0,M17*0.2)</f>
        <v>0</v>
      </c>
      <c r="Q17" s="18">
        <f>IF(M17&lt;0,-M17*0.2,0)</f>
        <v>5</v>
      </c>
      <c r="R17" s="17">
        <f>IF(P17&gt;J17,P17-J17,0)</f>
        <v>0</v>
      </c>
      <c r="S17" s="17">
        <f>IF(P17&lt;J17,J17-P17,0)</f>
        <v>0</v>
      </c>
      <c r="T17" s="17">
        <f>IF(Q17&gt;K17,Q17-K17,0)</f>
        <v>1</v>
      </c>
      <c r="U17" s="17">
        <f>IF(Q17&lt;K17,K17-Q17,0)</f>
        <v>0</v>
      </c>
    </row>
    <row r="18" spans="1:21" ht="11.25" thickBot="1">
      <c r="A18" s="503" t="s">
        <v>92</v>
      </c>
      <c r="B18" s="504"/>
      <c r="C18" s="504"/>
      <c r="D18" s="505"/>
      <c r="E18" s="20">
        <v>130</v>
      </c>
      <c r="I18" s="17">
        <f t="shared" si="0"/>
        <v>0</v>
      </c>
      <c r="J18" s="17">
        <f>IF(G18&lt;0,0,G18*0.2)</f>
        <v>0</v>
      </c>
      <c r="K18" s="17">
        <f>IF(G18&lt;0,-G18*0.2,0)</f>
        <v>0</v>
      </c>
      <c r="O18" s="18">
        <f t="shared" si="1"/>
        <v>0</v>
      </c>
      <c r="P18" s="18">
        <f>IF(M18&lt;0,0,M18*0.2)</f>
        <v>0</v>
      </c>
      <c r="Q18" s="18">
        <f>IF(M18&lt;0,-M18*0.2,0)</f>
        <v>0</v>
      </c>
      <c r="R18" s="17">
        <f>IF(P18&gt;J18,P18-J18,0)</f>
        <v>0</v>
      </c>
      <c r="S18" s="17">
        <f>IF(P18&lt;J18,J18-P18,0)</f>
        <v>0</v>
      </c>
      <c r="T18" s="17">
        <f>IF(Q18&gt;K18,Q18-K18,0)</f>
        <v>0</v>
      </c>
      <c r="U18" s="17">
        <f>IF(Q18&lt;K18,K18-Q18,0)</f>
        <v>0</v>
      </c>
    </row>
    <row r="19" spans="1:21" s="28" customFormat="1" ht="11.25" thickBot="1">
      <c r="A19" s="19"/>
      <c r="B19" s="24" t="s">
        <v>67</v>
      </c>
      <c r="C19" s="22"/>
      <c r="D19" s="22" t="s">
        <v>68</v>
      </c>
      <c r="E19" s="20" t="s">
        <v>69</v>
      </c>
      <c r="F19" s="25"/>
      <c r="G19" s="25"/>
      <c r="H19" s="25"/>
      <c r="I19" s="26">
        <f t="shared" si="0"/>
        <v>0</v>
      </c>
      <c r="J19" s="26"/>
      <c r="K19" s="26"/>
      <c r="L19" s="25"/>
      <c r="M19" s="25"/>
      <c r="N19" s="25"/>
      <c r="O19" s="27">
        <f t="shared" si="1"/>
        <v>0</v>
      </c>
      <c r="P19" s="27"/>
      <c r="Q19" s="27"/>
      <c r="R19" s="26"/>
      <c r="S19" s="26"/>
      <c r="T19" s="26"/>
      <c r="U19" s="26"/>
    </row>
    <row r="20" spans="1:21" s="28" customFormat="1" ht="11.25" thickBot="1">
      <c r="A20" s="19"/>
      <c r="B20" s="24"/>
      <c r="C20" s="22"/>
      <c r="D20" s="22" t="s">
        <v>70</v>
      </c>
      <c r="E20" s="20" t="s">
        <v>71</v>
      </c>
      <c r="F20" s="25"/>
      <c r="G20" s="25"/>
      <c r="H20" s="25"/>
      <c r="I20" s="26">
        <f t="shared" si="0"/>
        <v>0</v>
      </c>
      <c r="J20" s="26"/>
      <c r="K20" s="26"/>
      <c r="L20" s="25"/>
      <c r="M20" s="25"/>
      <c r="N20" s="25"/>
      <c r="O20" s="27">
        <f t="shared" si="1"/>
        <v>0</v>
      </c>
      <c r="P20" s="27"/>
      <c r="Q20" s="27"/>
      <c r="R20" s="26"/>
      <c r="S20" s="26"/>
      <c r="T20" s="26"/>
      <c r="U20" s="26"/>
    </row>
    <row r="21" spans="1:21" s="28" customFormat="1" ht="11.25" thickBot="1">
      <c r="A21" s="19"/>
      <c r="B21" s="24"/>
      <c r="C21" s="22"/>
      <c r="D21" s="22" t="s">
        <v>72</v>
      </c>
      <c r="E21" s="20" t="s">
        <v>73</v>
      </c>
      <c r="F21" s="25"/>
      <c r="G21" s="25"/>
      <c r="H21" s="25"/>
      <c r="I21" s="26">
        <f t="shared" si="0"/>
        <v>0</v>
      </c>
      <c r="J21" s="26"/>
      <c r="K21" s="26"/>
      <c r="L21" s="25"/>
      <c r="M21" s="25"/>
      <c r="N21" s="25"/>
      <c r="O21" s="27">
        <f t="shared" si="1"/>
        <v>0</v>
      </c>
      <c r="P21" s="27"/>
      <c r="Q21" s="27"/>
      <c r="R21" s="26"/>
      <c r="S21" s="26"/>
      <c r="T21" s="26"/>
      <c r="U21" s="26"/>
    </row>
    <row r="22" spans="1:21" ht="11.25" thickBot="1">
      <c r="A22" s="503" t="s">
        <v>310</v>
      </c>
      <c r="B22" s="504"/>
      <c r="C22" s="504"/>
      <c r="D22" s="505"/>
      <c r="E22" s="20">
        <v>137</v>
      </c>
      <c r="I22" s="17">
        <f t="shared" si="0"/>
        <v>0</v>
      </c>
      <c r="J22" s="17">
        <f>IF(G22&lt;0,0,G22*0.2)</f>
        <v>0</v>
      </c>
      <c r="K22" s="17">
        <f>IF(G22&lt;0,-G22*0.2,0)</f>
        <v>0</v>
      </c>
      <c r="O22" s="18">
        <f t="shared" si="1"/>
        <v>0</v>
      </c>
      <c r="P22" s="18">
        <f>IF(M22&lt;0,0,M22*0.2)</f>
        <v>0</v>
      </c>
      <c r="Q22" s="18">
        <f>IF(M22&lt;0,-M22*0.2,0)</f>
        <v>0</v>
      </c>
      <c r="R22" s="17">
        <f>IF(P22&gt;J22,P22-J22,0)</f>
        <v>0</v>
      </c>
      <c r="S22" s="17">
        <f>IF(P22&lt;J22,J22-P22,0)</f>
        <v>0</v>
      </c>
      <c r="T22" s="17">
        <f>IF(Q22&gt;K22,Q22-K22,0)</f>
        <v>0</v>
      </c>
      <c r="U22" s="17">
        <f>IF(Q22&lt;K22,K22-Q22,0)</f>
        <v>0</v>
      </c>
    </row>
    <row r="23" spans="1:21" ht="11.25" thickBot="1">
      <c r="A23" s="503" t="s">
        <v>311</v>
      </c>
      <c r="B23" s="504"/>
      <c r="C23" s="504"/>
      <c r="D23" s="504"/>
      <c r="E23" s="20">
        <v>140</v>
      </c>
      <c r="F23" s="29">
        <f>F24+F25+F26+F27+F28</f>
        <v>0</v>
      </c>
      <c r="G23" s="29">
        <f>G24+G25+G26+G27+G28</f>
        <v>0</v>
      </c>
      <c r="H23" s="29">
        <f>H24+H25+H26+H27+H28</f>
        <v>0</v>
      </c>
      <c r="I23" s="17">
        <f t="shared" si="0"/>
        <v>0</v>
      </c>
      <c r="J23" s="17"/>
      <c r="K23" s="17"/>
      <c r="L23" s="29">
        <f>L24+L25+L26+L27+L28</f>
        <v>0</v>
      </c>
      <c r="M23" s="29">
        <f>M24+M25+M26+M27+M28</f>
        <v>0</v>
      </c>
      <c r="N23" s="29">
        <f>N24+N25+N26+N27+N28</f>
        <v>0</v>
      </c>
      <c r="O23" s="18">
        <f t="shared" si="1"/>
        <v>0</v>
      </c>
      <c r="P23" s="18"/>
      <c r="Q23" s="18"/>
      <c r="R23" s="17"/>
      <c r="S23" s="17"/>
      <c r="T23" s="17"/>
      <c r="U23" s="17"/>
    </row>
    <row r="24" spans="1:21" ht="11.25" thickBot="1">
      <c r="A24" s="19"/>
      <c r="B24" s="504" t="s">
        <v>312</v>
      </c>
      <c r="C24" s="504"/>
      <c r="D24" s="504"/>
      <c r="E24" s="20">
        <v>141</v>
      </c>
      <c r="I24" s="17">
        <f t="shared" si="0"/>
        <v>0</v>
      </c>
      <c r="J24" s="17">
        <f>IF(G24&lt;0,0,G24*0.2)</f>
        <v>0</v>
      </c>
      <c r="K24" s="17">
        <f>IF(G24&lt;0,-G24*0.2,0)</f>
        <v>0</v>
      </c>
      <c r="O24" s="18">
        <f t="shared" si="1"/>
        <v>0</v>
      </c>
      <c r="P24" s="18">
        <f>IF(M24&lt;0,0,M24*0.2)</f>
        <v>0</v>
      </c>
      <c r="Q24" s="18">
        <f>IF(M24&lt;0,-M24*0.2,0)</f>
        <v>0</v>
      </c>
      <c r="R24" s="17">
        <f>IF(P24&gt;J24,P24-J24,0)</f>
        <v>0</v>
      </c>
      <c r="S24" s="17">
        <f>IF(P24&lt;J24,J24-P24,0)</f>
        <v>0</v>
      </c>
      <c r="T24" s="17">
        <f>IF(Q24&gt;K24,Q24-K24,0)</f>
        <v>0</v>
      </c>
      <c r="U24" s="17">
        <f>IF(Q24&lt;K24,K24-Q24,0)</f>
        <v>0</v>
      </c>
    </row>
    <row r="25" spans="1:21" ht="11.25" thickBot="1">
      <c r="A25" s="19"/>
      <c r="B25" s="504" t="s">
        <v>313</v>
      </c>
      <c r="C25" s="504"/>
      <c r="D25" s="505"/>
      <c r="E25" s="20">
        <v>142</v>
      </c>
      <c r="I25" s="17">
        <f t="shared" si="0"/>
        <v>0</v>
      </c>
      <c r="J25" s="17">
        <f>IF(G25&lt;0,0,G25*0.2)</f>
        <v>0</v>
      </c>
      <c r="K25" s="17">
        <f>IF(G25&lt;0,-G25*0.2,0)</f>
        <v>0</v>
      </c>
      <c r="O25" s="18">
        <f t="shared" si="1"/>
        <v>0</v>
      </c>
      <c r="P25" s="18">
        <f>IF(M25&lt;0,0,M25*0.2)</f>
        <v>0</v>
      </c>
      <c r="Q25" s="18">
        <f>IF(M25&lt;0,-M25*0.2,0)</f>
        <v>0</v>
      </c>
      <c r="R25" s="17">
        <f>IF(P25&gt;J25,P25-J25,0)</f>
        <v>0</v>
      </c>
      <c r="S25" s="17">
        <f>IF(P25&lt;J25,J25-P25,0)</f>
        <v>0</v>
      </c>
      <c r="T25" s="17">
        <f>IF(Q25&gt;K25,Q25-K25,0)</f>
        <v>0</v>
      </c>
      <c r="U25" s="17">
        <f>IF(Q25&lt;K25,K25-Q25,0)</f>
        <v>0</v>
      </c>
    </row>
    <row r="26" spans="1:21" ht="11.25" thickBot="1">
      <c r="A26" s="19"/>
      <c r="B26" s="504" t="s">
        <v>314</v>
      </c>
      <c r="C26" s="504"/>
      <c r="D26" s="504"/>
      <c r="E26" s="20">
        <v>143</v>
      </c>
      <c r="I26" s="17">
        <f t="shared" si="0"/>
        <v>0</v>
      </c>
      <c r="J26" s="17">
        <f>IF(G26&lt;0,0,G26*0.2)</f>
        <v>0</v>
      </c>
      <c r="K26" s="17">
        <f>IF(G26&lt;0,-G26*0.2,0)</f>
        <v>0</v>
      </c>
      <c r="O26" s="18">
        <f t="shared" si="1"/>
        <v>0</v>
      </c>
      <c r="P26" s="18">
        <f>IF(M26&lt;0,0,M26*0.2)</f>
        <v>0</v>
      </c>
      <c r="Q26" s="18">
        <f>IF(M26&lt;0,-M26*0.2,0)</f>
        <v>0</v>
      </c>
      <c r="R26" s="17">
        <f>IF(P26&gt;J26,P26-J26,0)</f>
        <v>0</v>
      </c>
      <c r="S26" s="17">
        <f>IF(P26&lt;J26,J26-P26,0)</f>
        <v>0</v>
      </c>
      <c r="T26" s="17">
        <f>IF(Q26&gt;K26,Q26-K26,0)</f>
        <v>0</v>
      </c>
      <c r="U26" s="17">
        <f>IF(Q26&lt;K26,K26-Q26,0)</f>
        <v>0</v>
      </c>
    </row>
    <row r="27" spans="1:21" ht="11.25" thickBot="1">
      <c r="A27" s="19"/>
      <c r="B27" s="504" t="s">
        <v>315</v>
      </c>
      <c r="C27" s="504"/>
      <c r="D27" s="505"/>
      <c r="E27" s="20">
        <v>144</v>
      </c>
      <c r="I27" s="17">
        <f t="shared" si="0"/>
        <v>0</v>
      </c>
      <c r="J27" s="17">
        <f>IF(G27&lt;0,0,G27*0.2)</f>
        <v>0</v>
      </c>
      <c r="K27" s="17">
        <f>IF(G27&lt;0,-G27*0.2,0)</f>
        <v>0</v>
      </c>
      <c r="O27" s="18">
        <f t="shared" si="1"/>
        <v>0</v>
      </c>
      <c r="P27" s="18">
        <f>IF(M27&lt;0,0,M27*0.2)</f>
        <v>0</v>
      </c>
      <c r="Q27" s="18">
        <f>IF(M27&lt;0,-M27*0.2,0)</f>
        <v>0</v>
      </c>
      <c r="R27" s="17">
        <f>IF(P27&gt;J27,P27-J27,0)</f>
        <v>0</v>
      </c>
      <c r="S27" s="17">
        <f>IF(P27&lt;J27,J27-P27,0)</f>
        <v>0</v>
      </c>
      <c r="T27" s="17">
        <f>IF(Q27&gt;K27,Q27-K27,0)</f>
        <v>0</v>
      </c>
      <c r="U27" s="17">
        <f>IF(Q27&lt;K27,K27-Q27,0)</f>
        <v>0</v>
      </c>
    </row>
    <row r="28" spans="1:21" ht="11.25" thickBot="1">
      <c r="A28" s="19"/>
      <c r="B28" s="504" t="s">
        <v>316</v>
      </c>
      <c r="C28" s="504"/>
      <c r="D28" s="505"/>
      <c r="E28" s="20">
        <v>146</v>
      </c>
      <c r="I28" s="17">
        <f t="shared" si="0"/>
        <v>0</v>
      </c>
      <c r="J28" s="17">
        <f>IF(G28&lt;0,0,G28*0.2)</f>
        <v>0</v>
      </c>
      <c r="K28" s="17">
        <f>IF(G28&lt;0,-G28*0.2,0)</f>
        <v>0</v>
      </c>
      <c r="O28" s="18">
        <f t="shared" si="1"/>
        <v>0</v>
      </c>
      <c r="P28" s="18">
        <f>IF(M28&lt;0,0,M28*0.2)</f>
        <v>0</v>
      </c>
      <c r="Q28" s="18">
        <f>IF(M28&lt;0,-M28*0.2,0)</f>
        <v>0</v>
      </c>
      <c r="R28" s="17">
        <f>IF(P28&gt;J28,P28-J28,0)</f>
        <v>0</v>
      </c>
      <c r="S28" s="17">
        <f>IF(P28&lt;J28,J28-P28,0)</f>
        <v>0</v>
      </c>
      <c r="T28" s="17">
        <f>IF(Q28&gt;K28,Q28-K28,0)</f>
        <v>0</v>
      </c>
      <c r="U28" s="17">
        <f>IF(Q28&lt;K28,K28-Q28,0)</f>
        <v>0</v>
      </c>
    </row>
    <row r="29" spans="1:21" ht="11.25" thickBot="1">
      <c r="A29" s="503" t="s">
        <v>317</v>
      </c>
      <c r="B29" s="504"/>
      <c r="C29" s="504"/>
      <c r="D29" s="505"/>
      <c r="E29" s="20">
        <v>145</v>
      </c>
      <c r="G29" s="4" t="s">
        <v>74</v>
      </c>
      <c r="H29" s="4" t="s">
        <v>74</v>
      </c>
      <c r="I29" s="17" t="s">
        <v>74</v>
      </c>
      <c r="J29" s="17" t="s">
        <v>74</v>
      </c>
      <c r="K29" s="17" t="s">
        <v>74</v>
      </c>
      <c r="M29" s="4" t="s">
        <v>74</v>
      </c>
      <c r="N29" s="4" t="s">
        <v>74</v>
      </c>
      <c r="O29" s="18" t="s">
        <v>74</v>
      </c>
      <c r="P29" s="18" t="s">
        <v>74</v>
      </c>
      <c r="Q29" s="18" t="s">
        <v>74</v>
      </c>
      <c r="R29" s="17" t="s">
        <v>74</v>
      </c>
      <c r="S29" s="17" t="s">
        <v>74</v>
      </c>
      <c r="T29" s="17" t="s">
        <v>74</v>
      </c>
      <c r="U29" s="17" t="s">
        <v>74</v>
      </c>
    </row>
    <row r="30" spans="1:21" ht="11.25" thickBot="1">
      <c r="A30" s="503" t="s">
        <v>318</v>
      </c>
      <c r="B30" s="504"/>
      <c r="C30" s="504"/>
      <c r="D30" s="504"/>
      <c r="E30" s="20">
        <v>150</v>
      </c>
      <c r="I30" s="17">
        <f aca="true" t="shared" si="2" ref="I30:I35">F30+G30+H30</f>
        <v>0</v>
      </c>
      <c r="J30" s="17">
        <f>IF(G30&lt;0,0,G30*0.2)</f>
        <v>0</v>
      </c>
      <c r="K30" s="17">
        <f>IF(G30&lt;0,-G30*0.2,0)</f>
        <v>0</v>
      </c>
      <c r="O30" s="18">
        <f aca="true" t="shared" si="3" ref="O30:O35">L30+M30+N30</f>
        <v>0</v>
      </c>
      <c r="P30" s="18">
        <f>IF(M30&lt;0,0,M30*0.2)</f>
        <v>0</v>
      </c>
      <c r="Q30" s="18">
        <f>IF(M30&lt;0,-M30*0.2,0)</f>
        <v>0</v>
      </c>
      <c r="R30" s="17">
        <f>IF(P30&gt;J30,P30-J30,0)</f>
        <v>0</v>
      </c>
      <c r="S30" s="17">
        <f>IF(P30&lt;J30,J30-P30,0)</f>
        <v>0</v>
      </c>
      <c r="T30" s="17">
        <f>IF(Q30&gt;K30,Q30-K30,0)</f>
        <v>0</v>
      </c>
      <c r="U30" s="17">
        <f>IF(Q30&lt;K30,K30-Q30,0)</f>
        <v>0</v>
      </c>
    </row>
    <row r="31" spans="1:21" s="28" customFormat="1" ht="11.25" thickBot="1">
      <c r="A31" s="21"/>
      <c r="B31" s="24" t="s">
        <v>67</v>
      </c>
      <c r="C31" s="22"/>
      <c r="D31" s="22" t="s">
        <v>75</v>
      </c>
      <c r="E31" s="20" t="s">
        <v>76</v>
      </c>
      <c r="F31" s="25"/>
      <c r="G31" s="25"/>
      <c r="H31" s="25"/>
      <c r="I31" s="26">
        <f t="shared" si="2"/>
        <v>0</v>
      </c>
      <c r="J31" s="26"/>
      <c r="K31" s="26"/>
      <c r="L31" s="25"/>
      <c r="M31" s="25"/>
      <c r="N31" s="25"/>
      <c r="O31" s="27">
        <f t="shared" si="3"/>
        <v>0</v>
      </c>
      <c r="P31" s="27"/>
      <c r="Q31" s="27"/>
      <c r="R31" s="26"/>
      <c r="S31" s="26"/>
      <c r="T31" s="26"/>
      <c r="U31" s="26"/>
    </row>
    <row r="32" spans="1:21" s="28" customFormat="1" ht="11.25" thickBot="1">
      <c r="A32" s="21"/>
      <c r="B32" s="24" t="s">
        <v>77</v>
      </c>
      <c r="C32" s="22"/>
      <c r="D32" s="22" t="s">
        <v>78</v>
      </c>
      <c r="E32" s="20" t="s">
        <v>79</v>
      </c>
      <c r="F32" s="25"/>
      <c r="G32" s="25"/>
      <c r="H32" s="25"/>
      <c r="I32" s="26">
        <f t="shared" si="2"/>
        <v>0</v>
      </c>
      <c r="J32" s="26"/>
      <c r="K32" s="26"/>
      <c r="L32" s="25"/>
      <c r="M32" s="25"/>
      <c r="N32" s="25"/>
      <c r="O32" s="27">
        <f t="shared" si="3"/>
        <v>0</v>
      </c>
      <c r="P32" s="27"/>
      <c r="Q32" s="27"/>
      <c r="R32" s="26"/>
      <c r="S32" s="26"/>
      <c r="T32" s="26"/>
      <c r="U32" s="26"/>
    </row>
    <row r="33" spans="1:21" ht="11.25" thickBot="1">
      <c r="A33" s="503" t="s">
        <v>80</v>
      </c>
      <c r="B33" s="504"/>
      <c r="C33" s="504"/>
      <c r="D33" s="504"/>
      <c r="E33" s="20"/>
      <c r="F33" s="29">
        <v>0</v>
      </c>
      <c r="G33" s="4">
        <v>50</v>
      </c>
      <c r="I33" s="17">
        <f t="shared" si="2"/>
        <v>50</v>
      </c>
      <c r="J33" s="17">
        <f>IF(G33&lt;0,0,G33*0.2)</f>
        <v>10</v>
      </c>
      <c r="K33" s="17">
        <f>IF(G33&lt;0,-G33*0.2,0)</f>
        <v>0</v>
      </c>
      <c r="L33" s="29">
        <v>0</v>
      </c>
      <c r="M33" s="4">
        <v>45</v>
      </c>
      <c r="O33" s="18">
        <f t="shared" si="3"/>
        <v>45</v>
      </c>
      <c r="P33" s="18">
        <f>IF(M33&lt;0,0,M33*0.2)</f>
        <v>9</v>
      </c>
      <c r="Q33" s="18">
        <f>IF(M33&lt;0,-M33*0.2,0)</f>
        <v>0</v>
      </c>
      <c r="R33" s="17">
        <f>IF(P33&gt;J33,P33-J33,0)</f>
        <v>0</v>
      </c>
      <c r="S33" s="17">
        <f>IF(P33&lt;J33,J33-P33,0)</f>
        <v>1</v>
      </c>
      <c r="T33" s="17">
        <f>IF(Q33&gt;K33,Q33-K33,0)</f>
        <v>0</v>
      </c>
      <c r="U33" s="17">
        <f>IF(Q33&lt;K33,K33-Q33,0)</f>
        <v>0</v>
      </c>
    </row>
    <row r="34" spans="1:21" ht="11.25" thickBot="1">
      <c r="A34" s="503" t="s">
        <v>81</v>
      </c>
      <c r="B34" s="504"/>
      <c r="C34" s="504"/>
      <c r="D34" s="504"/>
      <c r="E34" s="20"/>
      <c r="F34" s="29">
        <v>0</v>
      </c>
      <c r="I34" s="17">
        <f t="shared" si="2"/>
        <v>0</v>
      </c>
      <c r="J34" s="17">
        <f>IF(G34&lt;0,0,G34*0.2)</f>
        <v>0</v>
      </c>
      <c r="K34" s="17">
        <f>IF(G34&lt;0,-G34*0.2,0)</f>
        <v>0</v>
      </c>
      <c r="L34" s="29">
        <v>0</v>
      </c>
      <c r="O34" s="18">
        <f t="shared" si="3"/>
        <v>0</v>
      </c>
      <c r="P34" s="18">
        <f>IF(M34&lt;0,0,M34*0.2)</f>
        <v>0</v>
      </c>
      <c r="Q34" s="18">
        <f>IF(M34&lt;0,-M34*0.2,0)</f>
        <v>0</v>
      </c>
      <c r="R34" s="17">
        <f>IF(P34&gt;J34,P34-J34,0)</f>
        <v>0</v>
      </c>
      <c r="S34" s="17">
        <f>IF(P34&lt;J34,J34-P34,0)</f>
        <v>0</v>
      </c>
      <c r="T34" s="17">
        <f>IF(Q34&gt;K34,Q34-K34,0)</f>
        <v>0</v>
      </c>
      <c r="U34" s="17">
        <f>IF(Q34&lt;K34,K34-Q34,0)</f>
        <v>0</v>
      </c>
    </row>
    <row r="35" spans="1:21" ht="11.25" thickBot="1">
      <c r="A35" s="503" t="s">
        <v>82</v>
      </c>
      <c r="B35" s="504"/>
      <c r="C35" s="504"/>
      <c r="D35" s="504"/>
      <c r="E35" s="20"/>
      <c r="F35" s="29">
        <v>0</v>
      </c>
      <c r="I35" s="17">
        <f t="shared" si="2"/>
        <v>0</v>
      </c>
      <c r="J35" s="17">
        <f>IF(G35&lt;0,0,G35*0.2)</f>
        <v>0</v>
      </c>
      <c r="K35" s="17">
        <f>IF(G35&lt;0,-G35*0.2,0)</f>
        <v>0</v>
      </c>
      <c r="L35" s="29">
        <v>0</v>
      </c>
      <c r="O35" s="18">
        <f t="shared" si="3"/>
        <v>0</v>
      </c>
      <c r="P35" s="18">
        <f>IF(M35&lt;0,0,M35*0.2)</f>
        <v>0</v>
      </c>
      <c r="Q35" s="18">
        <f>IF(M35&lt;0,-M35*0.2,0)</f>
        <v>0</v>
      </c>
      <c r="R35" s="17">
        <f>IF(P35&gt;J35,P35-J35,0)</f>
        <v>0</v>
      </c>
      <c r="S35" s="17">
        <f>IF(P35&lt;J35,J35-P35,0)</f>
        <v>0</v>
      </c>
      <c r="T35" s="17">
        <f>IF(Q35&gt;K35,Q35-K35,0)</f>
        <v>0</v>
      </c>
      <c r="U35" s="17">
        <f>IF(Q35&lt;K35,K35-Q35,0)</f>
        <v>0</v>
      </c>
    </row>
    <row r="36" spans="1:21" ht="11.25" thickBot="1">
      <c r="A36" s="30"/>
      <c r="B36" s="31"/>
      <c r="C36" s="31"/>
      <c r="D36" s="31" t="s">
        <v>319</v>
      </c>
      <c r="E36" s="32">
        <v>190</v>
      </c>
      <c r="F36" s="33">
        <f>F16+F17+F18+F22+F23+F29+F30</f>
        <v>200</v>
      </c>
      <c r="G36" s="33">
        <f>G16+G17+G18+G22+G23+G30+G33+G34+G35</f>
        <v>20</v>
      </c>
      <c r="H36" s="33">
        <f>H16+H17+H18+H22+H23+H30+H33+H34+H35</f>
        <v>2</v>
      </c>
      <c r="I36" s="33">
        <f>I16+I17+I18+I22+I23+I30+I33+I34+I35</f>
        <v>222</v>
      </c>
      <c r="J36" s="33">
        <f>SUM(J16:J35)</f>
        <v>10</v>
      </c>
      <c r="K36" s="33">
        <f>SUM(K16:K35)</f>
        <v>6</v>
      </c>
      <c r="L36" s="33">
        <f>L16+L17+L18+L22+L23+L29+L30</f>
        <v>195</v>
      </c>
      <c r="M36" s="33">
        <f>M16+M17+M18+M22+M23+M30+M33+M34+M35</f>
        <v>11</v>
      </c>
      <c r="N36" s="33">
        <f>N16+N17+N18+N22+N23+N30+N33+N34+N35</f>
        <v>-13</v>
      </c>
      <c r="O36" s="33">
        <f>O16+O17+O18+O22+O23+O30+O33+O34+O35</f>
        <v>193</v>
      </c>
      <c r="P36" s="33">
        <f aca="true" t="shared" si="4" ref="P36:U36">SUM(P16:P35)</f>
        <v>9</v>
      </c>
      <c r="Q36" s="33">
        <f t="shared" si="4"/>
        <v>6.8</v>
      </c>
      <c r="R36" s="33">
        <f t="shared" si="4"/>
        <v>0</v>
      </c>
      <c r="S36" s="33">
        <f t="shared" si="4"/>
        <v>1</v>
      </c>
      <c r="T36" s="33">
        <f t="shared" si="4"/>
        <v>1</v>
      </c>
      <c r="U36" s="33">
        <f t="shared" si="4"/>
        <v>0.19999999999999996</v>
      </c>
    </row>
    <row r="37" spans="1:21" ht="11.25" thickBot="1">
      <c r="A37" s="531" t="s">
        <v>321</v>
      </c>
      <c r="B37" s="532"/>
      <c r="C37" s="532"/>
      <c r="D37" s="533"/>
      <c r="E37" s="20">
        <v>200</v>
      </c>
      <c r="I37" s="17"/>
      <c r="J37" s="17"/>
      <c r="K37" s="17"/>
      <c r="O37" s="18"/>
      <c r="P37" s="18"/>
      <c r="Q37" s="18"/>
      <c r="R37" s="17"/>
      <c r="S37" s="17"/>
      <c r="T37" s="17"/>
      <c r="U37" s="17"/>
    </row>
    <row r="38" spans="1:21" ht="11.25" thickBot="1">
      <c r="A38" s="503" t="s">
        <v>322</v>
      </c>
      <c r="B38" s="504"/>
      <c r="C38" s="504"/>
      <c r="D38" s="504"/>
      <c r="E38" s="20">
        <v>210</v>
      </c>
      <c r="F38" s="29">
        <f>F39+F40+F41+F42+F43+F44+F46</f>
        <v>0</v>
      </c>
      <c r="G38" s="29">
        <f>G39+G40+G41+G42+G43+G44+G46</f>
        <v>0</v>
      </c>
      <c r="H38" s="29">
        <f>H39+H40+H41+H42+H43+H44+H46</f>
        <v>0</v>
      </c>
      <c r="I38" s="17">
        <f aca="true" t="shared" si="5" ref="I38:I71">F38+G38+H38</f>
        <v>0</v>
      </c>
      <c r="J38" s="17"/>
      <c r="K38" s="17"/>
      <c r="L38" s="29">
        <f>L39+L40+L41+L42+L43+L44+L46</f>
        <v>0</v>
      </c>
      <c r="M38" s="29">
        <f>M39+M40+M41+M42+M43+M44+M46</f>
        <v>0</v>
      </c>
      <c r="N38" s="29">
        <f>N39+N40+N41+N42+N43+N44+N46</f>
        <v>0</v>
      </c>
      <c r="O38" s="18">
        <f aca="true" t="shared" si="6" ref="O38:O71">L38+M38+N38</f>
        <v>0</v>
      </c>
      <c r="P38" s="18"/>
      <c r="Q38" s="18"/>
      <c r="R38" s="17"/>
      <c r="S38" s="17"/>
      <c r="T38" s="17"/>
      <c r="U38" s="17"/>
    </row>
    <row r="39" spans="1:21" ht="11.25" thickBot="1">
      <c r="A39" s="19"/>
      <c r="B39" s="512" t="s">
        <v>47</v>
      </c>
      <c r="C39" s="512"/>
      <c r="D39" s="513"/>
      <c r="E39" s="20">
        <v>211</v>
      </c>
      <c r="I39" s="17">
        <f t="shared" si="5"/>
        <v>0</v>
      </c>
      <c r="J39" s="17">
        <f aca="true" t="shared" si="7" ref="J39:J44">IF(G39&lt;0,0,G39*0.2)</f>
        <v>0</v>
      </c>
      <c r="K39" s="17">
        <f aca="true" t="shared" si="8" ref="K39:K44">IF(G39&lt;0,-G39*0.2,0)</f>
        <v>0</v>
      </c>
      <c r="O39" s="18">
        <f t="shared" si="6"/>
        <v>0</v>
      </c>
      <c r="P39" s="18">
        <f aca="true" t="shared" si="9" ref="P39:P44">IF(M39&lt;0,0,M39*0.2)</f>
        <v>0</v>
      </c>
      <c r="Q39" s="18">
        <f aca="true" t="shared" si="10" ref="Q39:Q44">IF(M39&lt;0,-M39*0.2,0)</f>
        <v>0</v>
      </c>
      <c r="R39" s="17">
        <f aca="true" t="shared" si="11" ref="R39:R44">IF(P39&gt;J39,P39-J39,0)</f>
        <v>0</v>
      </c>
      <c r="S39" s="17">
        <f aca="true" t="shared" si="12" ref="S39:S44">IF(P39&lt;J39,J39-P39,0)</f>
        <v>0</v>
      </c>
      <c r="T39" s="17">
        <f aca="true" t="shared" si="13" ref="T39:T44">IF(Q39&gt;K39,Q39-K39,0)</f>
        <v>0</v>
      </c>
      <c r="U39" s="17">
        <f aca="true" t="shared" si="14" ref="U39:U44">IF(Q39&lt;K39,K39-Q39,0)</f>
        <v>0</v>
      </c>
    </row>
    <row r="40" spans="1:21" ht="11.25" thickBot="1">
      <c r="A40" s="19"/>
      <c r="B40" s="504" t="s">
        <v>300</v>
      </c>
      <c r="C40" s="504"/>
      <c r="D40" s="505"/>
      <c r="E40" s="20">
        <v>212</v>
      </c>
      <c r="I40" s="17">
        <f t="shared" si="5"/>
        <v>0</v>
      </c>
      <c r="J40" s="17">
        <f t="shared" si="7"/>
        <v>0</v>
      </c>
      <c r="K40" s="17">
        <f t="shared" si="8"/>
        <v>0</v>
      </c>
      <c r="O40" s="18">
        <f t="shared" si="6"/>
        <v>0</v>
      </c>
      <c r="P40" s="18">
        <f t="shared" si="9"/>
        <v>0</v>
      </c>
      <c r="Q40" s="18">
        <f t="shared" si="10"/>
        <v>0</v>
      </c>
      <c r="R40" s="17">
        <f t="shared" si="11"/>
        <v>0</v>
      </c>
      <c r="S40" s="17">
        <f t="shared" si="12"/>
        <v>0</v>
      </c>
      <c r="T40" s="17">
        <f t="shared" si="13"/>
        <v>0</v>
      </c>
      <c r="U40" s="17">
        <f t="shared" si="14"/>
        <v>0</v>
      </c>
    </row>
    <row r="41" spans="1:21" ht="11.25" thickBot="1">
      <c r="A41" s="34"/>
      <c r="B41" s="504" t="s">
        <v>301</v>
      </c>
      <c r="C41" s="504"/>
      <c r="D41" s="505"/>
      <c r="E41" s="20">
        <v>213</v>
      </c>
      <c r="I41" s="17">
        <f t="shared" si="5"/>
        <v>0</v>
      </c>
      <c r="J41" s="17">
        <f t="shared" si="7"/>
        <v>0</v>
      </c>
      <c r="K41" s="17">
        <f t="shared" si="8"/>
        <v>0</v>
      </c>
      <c r="O41" s="18">
        <f t="shared" si="6"/>
        <v>0</v>
      </c>
      <c r="P41" s="18">
        <f t="shared" si="9"/>
        <v>0</v>
      </c>
      <c r="Q41" s="18">
        <f t="shared" si="10"/>
        <v>0</v>
      </c>
      <c r="R41" s="17">
        <f t="shared" si="11"/>
        <v>0</v>
      </c>
      <c r="S41" s="17">
        <f t="shared" si="12"/>
        <v>0</v>
      </c>
      <c r="T41" s="17">
        <f t="shared" si="13"/>
        <v>0</v>
      </c>
      <c r="U41" s="17">
        <f t="shared" si="14"/>
        <v>0</v>
      </c>
    </row>
    <row r="42" spans="1:21" ht="11.25" thickBot="1">
      <c r="A42" s="21"/>
      <c r="B42" s="504" t="s">
        <v>302</v>
      </c>
      <c r="C42" s="504"/>
      <c r="D42" s="505"/>
      <c r="E42" s="20">
        <v>214</v>
      </c>
      <c r="I42" s="17">
        <f t="shared" si="5"/>
        <v>0</v>
      </c>
      <c r="J42" s="17">
        <f t="shared" si="7"/>
        <v>0</v>
      </c>
      <c r="K42" s="17">
        <f t="shared" si="8"/>
        <v>0</v>
      </c>
      <c r="O42" s="18">
        <f t="shared" si="6"/>
        <v>0</v>
      </c>
      <c r="P42" s="18">
        <f t="shared" si="9"/>
        <v>0</v>
      </c>
      <c r="Q42" s="18">
        <f t="shared" si="10"/>
        <v>0</v>
      </c>
      <c r="R42" s="17">
        <f t="shared" si="11"/>
        <v>0</v>
      </c>
      <c r="S42" s="17">
        <f t="shared" si="12"/>
        <v>0</v>
      </c>
      <c r="T42" s="17">
        <f t="shared" si="13"/>
        <v>0</v>
      </c>
      <c r="U42" s="17">
        <f t="shared" si="14"/>
        <v>0</v>
      </c>
    </row>
    <row r="43" spans="1:21" ht="11.25" thickBot="1">
      <c r="A43" s="19"/>
      <c r="B43" s="504" t="s">
        <v>303</v>
      </c>
      <c r="C43" s="504"/>
      <c r="D43" s="505"/>
      <c r="E43" s="20">
        <v>215</v>
      </c>
      <c r="I43" s="17">
        <f t="shared" si="5"/>
        <v>0</v>
      </c>
      <c r="J43" s="17">
        <f t="shared" si="7"/>
        <v>0</v>
      </c>
      <c r="K43" s="17">
        <f t="shared" si="8"/>
        <v>0</v>
      </c>
      <c r="O43" s="18">
        <f t="shared" si="6"/>
        <v>0</v>
      </c>
      <c r="P43" s="18">
        <f t="shared" si="9"/>
        <v>0</v>
      </c>
      <c r="Q43" s="18">
        <f t="shared" si="10"/>
        <v>0</v>
      </c>
      <c r="R43" s="17">
        <f t="shared" si="11"/>
        <v>0</v>
      </c>
      <c r="S43" s="17">
        <f t="shared" si="12"/>
        <v>0</v>
      </c>
      <c r="T43" s="17">
        <f t="shared" si="13"/>
        <v>0</v>
      </c>
      <c r="U43" s="17">
        <f t="shared" si="14"/>
        <v>0</v>
      </c>
    </row>
    <row r="44" spans="1:21" ht="11.25" thickBot="1">
      <c r="A44" s="19"/>
      <c r="B44" s="504" t="s">
        <v>304</v>
      </c>
      <c r="C44" s="504"/>
      <c r="D44" s="505"/>
      <c r="E44" s="20">
        <v>216</v>
      </c>
      <c r="I44" s="17">
        <f t="shared" si="5"/>
        <v>0</v>
      </c>
      <c r="J44" s="17">
        <f t="shared" si="7"/>
        <v>0</v>
      </c>
      <c r="K44" s="17">
        <f t="shared" si="8"/>
        <v>0</v>
      </c>
      <c r="O44" s="18">
        <f t="shared" si="6"/>
        <v>0</v>
      </c>
      <c r="P44" s="18">
        <f t="shared" si="9"/>
        <v>0</v>
      </c>
      <c r="Q44" s="18">
        <f t="shared" si="10"/>
        <v>0</v>
      </c>
      <c r="R44" s="17">
        <f t="shared" si="11"/>
        <v>0</v>
      </c>
      <c r="S44" s="17">
        <f t="shared" si="12"/>
        <v>0</v>
      </c>
      <c r="T44" s="17">
        <f t="shared" si="13"/>
        <v>0</v>
      </c>
      <c r="U44" s="17">
        <f t="shared" si="14"/>
        <v>0</v>
      </c>
    </row>
    <row r="45" spans="1:21" s="1" customFormat="1" ht="11.25" thickBot="1">
      <c r="A45" s="19"/>
      <c r="B45" s="35" t="s">
        <v>67</v>
      </c>
      <c r="C45" s="36"/>
      <c r="D45" s="36" t="s">
        <v>83</v>
      </c>
      <c r="E45" s="37" t="s">
        <v>84</v>
      </c>
      <c r="F45" s="25"/>
      <c r="G45" s="25"/>
      <c r="H45" s="25"/>
      <c r="I45" s="26">
        <f t="shared" si="5"/>
        <v>0</v>
      </c>
      <c r="J45" s="26"/>
      <c r="K45" s="26"/>
      <c r="L45" s="25"/>
      <c r="M45" s="25"/>
      <c r="N45" s="25"/>
      <c r="O45" s="27">
        <f t="shared" si="6"/>
        <v>0</v>
      </c>
      <c r="P45" s="27"/>
      <c r="Q45" s="27"/>
      <c r="R45" s="26"/>
      <c r="S45" s="26"/>
      <c r="T45" s="26"/>
      <c r="U45" s="26"/>
    </row>
    <row r="46" spans="1:21" ht="11.25" thickBot="1">
      <c r="A46" s="19"/>
      <c r="B46" s="504" t="s">
        <v>305</v>
      </c>
      <c r="C46" s="504"/>
      <c r="D46" s="505"/>
      <c r="E46" s="20">
        <v>217</v>
      </c>
      <c r="I46" s="17">
        <f t="shared" si="5"/>
        <v>0</v>
      </c>
      <c r="J46" s="17">
        <f>IF(G46&lt;0,0,G46*0.2)</f>
        <v>0</v>
      </c>
      <c r="K46" s="17">
        <f>IF(G46&lt;0,-G46*0.2,0)</f>
        <v>0</v>
      </c>
      <c r="O46" s="18">
        <f t="shared" si="6"/>
        <v>0</v>
      </c>
      <c r="P46" s="18">
        <f>IF(M46&lt;0,0,M46*0.2)</f>
        <v>0</v>
      </c>
      <c r="Q46" s="18">
        <f>IF(M46&lt;0,-M46*0.2,0)</f>
        <v>0</v>
      </c>
      <c r="R46" s="17">
        <f>IF(P46&gt;J46,P46-J46,0)</f>
        <v>0</v>
      </c>
      <c r="S46" s="17">
        <f>IF(P46&lt;J46,J46-P46,0)</f>
        <v>0</v>
      </c>
      <c r="T46" s="17">
        <f>IF(Q46&gt;K46,Q46-K46,0)</f>
        <v>0</v>
      </c>
      <c r="U46" s="17">
        <f>IF(Q46&lt;K46,K46-Q46,0)</f>
        <v>0</v>
      </c>
    </row>
    <row r="47" spans="1:21" ht="11.25" thickBot="1">
      <c r="A47" s="503" t="s">
        <v>116</v>
      </c>
      <c r="B47" s="504"/>
      <c r="C47" s="504"/>
      <c r="D47" s="505"/>
      <c r="E47" s="20">
        <v>220</v>
      </c>
      <c r="I47" s="17">
        <f t="shared" si="5"/>
        <v>0</v>
      </c>
      <c r="J47" s="17">
        <f>IF(G47&lt;0,0,G47*0.2)</f>
        <v>0</v>
      </c>
      <c r="K47" s="17">
        <f>IF(G47&lt;0,-G47*0.2,0)</f>
        <v>0</v>
      </c>
      <c r="O47" s="18">
        <f t="shared" si="6"/>
        <v>0</v>
      </c>
      <c r="P47" s="18">
        <f>IF(M47&lt;0,0,M47*0.2)</f>
        <v>0</v>
      </c>
      <c r="Q47" s="18">
        <f>IF(M47&lt;0,-M47*0.2,0)</f>
        <v>0</v>
      </c>
      <c r="R47" s="17">
        <f>IF(P47&gt;J47,P47-J47,0)</f>
        <v>0</v>
      </c>
      <c r="S47" s="17">
        <f>IF(P47&lt;J47,J47-P47,0)</f>
        <v>0</v>
      </c>
      <c r="T47" s="17">
        <f>IF(Q47&gt;K47,Q47-K47,0)</f>
        <v>0</v>
      </c>
      <c r="U47" s="17">
        <f>IF(Q47&lt;K47,K47-Q47,0)</f>
        <v>0</v>
      </c>
    </row>
    <row r="48" spans="1:21" s="28" customFormat="1" ht="11.25" thickBot="1">
      <c r="A48" s="21"/>
      <c r="B48" s="24" t="s">
        <v>85</v>
      </c>
      <c r="C48" s="22"/>
      <c r="D48" s="23" t="s">
        <v>295</v>
      </c>
      <c r="E48" s="20" t="s">
        <v>296</v>
      </c>
      <c r="F48" s="25"/>
      <c r="G48" s="25"/>
      <c r="H48" s="25"/>
      <c r="I48" s="26">
        <f t="shared" si="5"/>
        <v>0</v>
      </c>
      <c r="J48" s="26"/>
      <c r="K48" s="26"/>
      <c r="L48" s="25"/>
      <c r="M48" s="25"/>
      <c r="N48" s="25"/>
      <c r="O48" s="27">
        <f t="shared" si="6"/>
        <v>0</v>
      </c>
      <c r="P48" s="27"/>
      <c r="Q48" s="27"/>
      <c r="R48" s="26"/>
      <c r="S48" s="26"/>
      <c r="T48" s="26"/>
      <c r="U48" s="26"/>
    </row>
    <row r="49" spans="1:21" ht="24.75" customHeight="1" thickBot="1">
      <c r="A49" s="503" t="s">
        <v>117</v>
      </c>
      <c r="B49" s="504"/>
      <c r="C49" s="504"/>
      <c r="D49" s="505"/>
      <c r="E49" s="20">
        <v>230</v>
      </c>
      <c r="F49" s="4">
        <v>200</v>
      </c>
      <c r="G49" s="4">
        <v>50</v>
      </c>
      <c r="H49" s="4">
        <v>20</v>
      </c>
      <c r="I49" s="17">
        <f t="shared" si="5"/>
        <v>270</v>
      </c>
      <c r="J49" s="17">
        <f>IF(G49&lt;0,0,G49*0.2)</f>
        <v>10</v>
      </c>
      <c r="K49" s="17">
        <f>IF(G49&lt;0,-G49*0.2,0)</f>
        <v>0</v>
      </c>
      <c r="L49" s="4">
        <v>150</v>
      </c>
      <c r="M49" s="4">
        <v>60</v>
      </c>
      <c r="O49" s="18">
        <f t="shared" si="6"/>
        <v>210</v>
      </c>
      <c r="P49" s="18">
        <f>IF(M49&lt;0,0,M49*0.2)</f>
        <v>12</v>
      </c>
      <c r="Q49" s="18">
        <f>IF(M49&lt;0,-M49*0.2,0)</f>
        <v>0</v>
      </c>
      <c r="R49" s="17">
        <f>IF(P49&gt;J49,P49-J49,0)</f>
        <v>2</v>
      </c>
      <c r="S49" s="17">
        <f>IF(P49&lt;J49,J49-P49,0)</f>
        <v>0</v>
      </c>
      <c r="T49" s="17">
        <f>IF(Q49&gt;K49,Q49-K49,0)</f>
        <v>0</v>
      </c>
      <c r="U49" s="17">
        <f>IF(Q49&lt;K49,K49-Q49,0)</f>
        <v>0</v>
      </c>
    </row>
    <row r="50" spans="1:21" s="28" customFormat="1" ht="11.25" thickBot="1">
      <c r="A50" s="21"/>
      <c r="B50" s="24" t="s">
        <v>297</v>
      </c>
      <c r="C50" s="22"/>
      <c r="D50" s="23" t="s">
        <v>298</v>
      </c>
      <c r="E50" s="20" t="s">
        <v>299</v>
      </c>
      <c r="F50" s="25"/>
      <c r="G50" s="25"/>
      <c r="H50" s="25"/>
      <c r="I50" s="26">
        <f t="shared" si="5"/>
        <v>0</v>
      </c>
      <c r="J50" s="26"/>
      <c r="K50" s="26"/>
      <c r="L50" s="25"/>
      <c r="M50" s="25"/>
      <c r="N50" s="25"/>
      <c r="O50" s="27">
        <f t="shared" si="6"/>
        <v>0</v>
      </c>
      <c r="P50" s="27"/>
      <c r="Q50" s="27"/>
      <c r="R50" s="26"/>
      <c r="S50" s="26"/>
      <c r="T50" s="26"/>
      <c r="U50" s="26"/>
    </row>
    <row r="51" spans="1:21" s="28" customFormat="1" ht="11.25" thickBot="1">
      <c r="A51" s="21"/>
      <c r="B51" s="24"/>
      <c r="C51" s="22"/>
      <c r="D51" s="23" t="s">
        <v>93</v>
      </c>
      <c r="E51" s="20" t="s">
        <v>94</v>
      </c>
      <c r="F51" s="25"/>
      <c r="G51" s="25"/>
      <c r="H51" s="25"/>
      <c r="I51" s="26">
        <f t="shared" si="5"/>
        <v>0</v>
      </c>
      <c r="J51" s="26"/>
      <c r="K51" s="26"/>
      <c r="L51" s="25"/>
      <c r="M51" s="25"/>
      <c r="N51" s="25"/>
      <c r="O51" s="27">
        <f t="shared" si="6"/>
        <v>0</v>
      </c>
      <c r="P51" s="27"/>
      <c r="Q51" s="27"/>
      <c r="R51" s="26"/>
      <c r="S51" s="26"/>
      <c r="T51" s="26"/>
      <c r="U51" s="26"/>
    </row>
    <row r="52" spans="1:21" s="28" customFormat="1" ht="11.25" thickBot="1">
      <c r="A52" s="21"/>
      <c r="B52" s="24"/>
      <c r="C52" s="22"/>
      <c r="D52" s="23" t="s">
        <v>95</v>
      </c>
      <c r="E52" s="20" t="s">
        <v>96</v>
      </c>
      <c r="F52" s="25"/>
      <c r="G52" s="25"/>
      <c r="H52" s="25"/>
      <c r="I52" s="26">
        <f t="shared" si="5"/>
        <v>0</v>
      </c>
      <c r="J52" s="26"/>
      <c r="K52" s="26"/>
      <c r="L52" s="25"/>
      <c r="M52" s="25"/>
      <c r="N52" s="25"/>
      <c r="O52" s="27">
        <f t="shared" si="6"/>
        <v>0</v>
      </c>
      <c r="P52" s="27"/>
      <c r="Q52" s="27"/>
      <c r="R52" s="26"/>
      <c r="S52" s="26"/>
      <c r="T52" s="26"/>
      <c r="U52" s="26"/>
    </row>
    <row r="53" spans="1:21" s="28" customFormat="1" ht="11.25" thickBot="1">
      <c r="A53" s="21"/>
      <c r="B53" s="24"/>
      <c r="C53" s="22"/>
      <c r="D53" s="23" t="s">
        <v>97</v>
      </c>
      <c r="E53" s="20" t="s">
        <v>98</v>
      </c>
      <c r="F53" s="25"/>
      <c r="G53" s="25"/>
      <c r="H53" s="25"/>
      <c r="I53" s="26">
        <f t="shared" si="5"/>
        <v>0</v>
      </c>
      <c r="J53" s="26"/>
      <c r="K53" s="26"/>
      <c r="L53" s="25"/>
      <c r="M53" s="25"/>
      <c r="N53" s="25"/>
      <c r="O53" s="27">
        <f t="shared" si="6"/>
        <v>0</v>
      </c>
      <c r="P53" s="27"/>
      <c r="Q53" s="27"/>
      <c r="R53" s="26"/>
      <c r="S53" s="26"/>
      <c r="T53" s="26"/>
      <c r="U53" s="26"/>
    </row>
    <row r="54" spans="1:21" ht="11.25" thickBot="1">
      <c r="A54" s="503" t="s">
        <v>261</v>
      </c>
      <c r="B54" s="504"/>
      <c r="C54" s="504"/>
      <c r="D54" s="505"/>
      <c r="E54" s="20">
        <v>240</v>
      </c>
      <c r="F54" s="29">
        <f>F55+F56+F57+F58+F60</f>
        <v>0</v>
      </c>
      <c r="G54" s="29">
        <f>G55+G56+G57+G58+G60</f>
        <v>0</v>
      </c>
      <c r="H54" s="29">
        <f>H55+H56+H57+H58+H60</f>
        <v>0</v>
      </c>
      <c r="I54" s="17">
        <f t="shared" si="5"/>
        <v>0</v>
      </c>
      <c r="J54" s="17"/>
      <c r="K54" s="17"/>
      <c r="L54" s="29">
        <f>L55+L56+L57+L58+L60</f>
        <v>0</v>
      </c>
      <c r="M54" s="29">
        <f>M55+M56+M57+M58+M60</f>
        <v>0</v>
      </c>
      <c r="N54" s="29">
        <f>N55+N56+N57+N58+N60</f>
        <v>0</v>
      </c>
      <c r="O54" s="18">
        <f t="shared" si="6"/>
        <v>0</v>
      </c>
      <c r="P54" s="18"/>
      <c r="Q54" s="18"/>
      <c r="R54" s="17"/>
      <c r="S54" s="17"/>
      <c r="T54" s="17"/>
      <c r="U54" s="17"/>
    </row>
    <row r="55" spans="1:21" ht="11.25" thickBot="1">
      <c r="A55" s="19"/>
      <c r="B55" s="512" t="s">
        <v>118</v>
      </c>
      <c r="C55" s="512"/>
      <c r="D55" s="513"/>
      <c r="E55" s="20">
        <v>241</v>
      </c>
      <c r="I55" s="17">
        <f t="shared" si="5"/>
        <v>0</v>
      </c>
      <c r="J55" s="17">
        <f>IF(G55&lt;0,0,G55*0.2)</f>
        <v>0</v>
      </c>
      <c r="K55" s="17">
        <f>IF(G55&lt;0,-G55*0.2,0)</f>
        <v>0</v>
      </c>
      <c r="O55" s="18">
        <f t="shared" si="6"/>
        <v>0</v>
      </c>
      <c r="P55" s="18">
        <f>IF(M55&lt;0,0,M55*0.2)</f>
        <v>0</v>
      </c>
      <c r="Q55" s="18">
        <f>IF(M55&lt;0,-M55*0.2,0)</f>
        <v>0</v>
      </c>
      <c r="R55" s="17">
        <f>IF(P55&gt;J55,P55-J55,0)</f>
        <v>0</v>
      </c>
      <c r="S55" s="17">
        <f>IF(P55&lt;J55,J55-P55,0)</f>
        <v>0</v>
      </c>
      <c r="T55" s="17">
        <f>IF(Q55&gt;K55,Q55-K55,0)</f>
        <v>0</v>
      </c>
      <c r="U55" s="17">
        <f>IF(Q55&lt;K55,K55-Q55,0)</f>
        <v>0</v>
      </c>
    </row>
    <row r="56" spans="1:21" ht="11.25" thickBot="1">
      <c r="A56" s="19"/>
      <c r="B56" s="504" t="s">
        <v>115</v>
      </c>
      <c r="C56" s="504"/>
      <c r="D56" s="505"/>
      <c r="E56" s="20">
        <v>242</v>
      </c>
      <c r="I56" s="17">
        <f t="shared" si="5"/>
        <v>0</v>
      </c>
      <c r="J56" s="17">
        <f>IF(G56&lt;0,0,G56*0.2)</f>
        <v>0</v>
      </c>
      <c r="K56" s="17">
        <f>IF(G56&lt;0,-G56*0.2,0)</f>
        <v>0</v>
      </c>
      <c r="O56" s="18">
        <f t="shared" si="6"/>
        <v>0</v>
      </c>
      <c r="P56" s="18">
        <f>IF(M56&lt;0,0,M56*0.2)</f>
        <v>0</v>
      </c>
      <c r="Q56" s="18">
        <f>IF(M56&lt;0,-M56*0.2,0)</f>
        <v>0</v>
      </c>
      <c r="R56" s="17">
        <f>IF(P56&gt;J56,P56-J56,0)</f>
        <v>0</v>
      </c>
      <c r="S56" s="17">
        <f>IF(P56&lt;J56,J56-P56,0)</f>
        <v>0</v>
      </c>
      <c r="T56" s="17">
        <f>IF(Q56&gt;K56,Q56-K56,0)</f>
        <v>0</v>
      </c>
      <c r="U56" s="17">
        <f>IF(Q56&lt;K56,K56-Q56,0)</f>
        <v>0</v>
      </c>
    </row>
    <row r="57" spans="1:21" ht="11.25" thickBot="1">
      <c r="A57" s="19"/>
      <c r="B57" s="504" t="s">
        <v>142</v>
      </c>
      <c r="C57" s="504"/>
      <c r="D57" s="504"/>
      <c r="E57" s="20">
        <v>243</v>
      </c>
      <c r="I57" s="17">
        <f t="shared" si="5"/>
        <v>0</v>
      </c>
      <c r="J57" s="17">
        <f>IF(G57&lt;0,0,G57*0.2)</f>
        <v>0</v>
      </c>
      <c r="K57" s="17">
        <f>IF(G57&lt;0,-G57*0.2,0)</f>
        <v>0</v>
      </c>
      <c r="O57" s="18">
        <f t="shared" si="6"/>
        <v>0</v>
      </c>
      <c r="P57" s="18">
        <f>IF(M57&lt;0,0,M57*0.2)</f>
        <v>0</v>
      </c>
      <c r="Q57" s="18">
        <f>IF(M57&lt;0,-M57*0.2,0)</f>
        <v>0</v>
      </c>
      <c r="R57" s="17">
        <f>IF(P57&gt;J57,P57-J57,0)</f>
        <v>0</v>
      </c>
      <c r="S57" s="17">
        <f>IF(P57&lt;J57,J57-P57,0)</f>
        <v>0</v>
      </c>
      <c r="T57" s="17">
        <f>IF(Q57&gt;K57,Q57-K57,0)</f>
        <v>0</v>
      </c>
      <c r="U57" s="17">
        <f>IF(Q57&lt;K57,K57-Q57,0)</f>
        <v>0</v>
      </c>
    </row>
    <row r="58" spans="1:21" ht="11.25" thickBot="1">
      <c r="A58" s="19"/>
      <c r="B58" s="504" t="s">
        <v>234</v>
      </c>
      <c r="C58" s="504"/>
      <c r="D58" s="505"/>
      <c r="E58" s="20">
        <v>244</v>
      </c>
      <c r="I58" s="17">
        <f t="shared" si="5"/>
        <v>0</v>
      </c>
      <c r="J58" s="17">
        <f>IF(G58&lt;0,0,G58*0.2)</f>
        <v>0</v>
      </c>
      <c r="K58" s="17">
        <f>IF(G58&lt;0,-G58*0.2,0)</f>
        <v>0</v>
      </c>
      <c r="O58" s="18">
        <f t="shared" si="6"/>
        <v>0</v>
      </c>
      <c r="P58" s="18">
        <f>IF(M58&lt;0,0,M58*0.2)</f>
        <v>0</v>
      </c>
      <c r="Q58" s="18">
        <f>IF(M58&lt;0,-M58*0.2,0)</f>
        <v>0</v>
      </c>
      <c r="R58" s="17">
        <f>IF(P58&gt;J58,P58-J58,0)</f>
        <v>0</v>
      </c>
      <c r="S58" s="17">
        <f>IF(P58&lt;J58,J58-P58,0)</f>
        <v>0</v>
      </c>
      <c r="T58" s="17">
        <f>IF(Q58&gt;K58,Q58-K58,0)</f>
        <v>0</v>
      </c>
      <c r="U58" s="17">
        <f>IF(Q58&lt;K58,K58-Q58,0)</f>
        <v>0</v>
      </c>
    </row>
    <row r="59" spans="1:21" s="28" customFormat="1" ht="11.25" thickBot="1">
      <c r="A59" s="21"/>
      <c r="B59" s="24" t="s">
        <v>297</v>
      </c>
      <c r="C59" s="22"/>
      <c r="D59" s="23" t="s">
        <v>143</v>
      </c>
      <c r="E59" s="20" t="s">
        <v>144</v>
      </c>
      <c r="F59" s="25"/>
      <c r="G59" s="25"/>
      <c r="H59" s="25"/>
      <c r="I59" s="26">
        <f t="shared" si="5"/>
        <v>0</v>
      </c>
      <c r="J59" s="26"/>
      <c r="K59" s="26"/>
      <c r="L59" s="25"/>
      <c r="M59" s="25"/>
      <c r="N59" s="25"/>
      <c r="O59" s="27">
        <f t="shared" si="6"/>
        <v>0</v>
      </c>
      <c r="P59" s="27"/>
      <c r="Q59" s="27"/>
      <c r="R59" s="26"/>
      <c r="S59" s="26"/>
      <c r="T59" s="26"/>
      <c r="U59" s="26"/>
    </row>
    <row r="60" spans="1:21" ht="11.25" thickBot="1">
      <c r="A60" s="19"/>
      <c r="B60" s="504" t="s">
        <v>119</v>
      </c>
      <c r="C60" s="504"/>
      <c r="D60" s="505"/>
      <c r="E60" s="20">
        <v>245</v>
      </c>
      <c r="I60" s="17">
        <f t="shared" si="5"/>
        <v>0</v>
      </c>
      <c r="J60" s="17">
        <f>IF(G60&lt;0,0,G60*0.2)</f>
        <v>0</v>
      </c>
      <c r="K60" s="17">
        <f>IF(G60&lt;0,-G60*0.2,0)</f>
        <v>0</v>
      </c>
      <c r="O60" s="18">
        <f t="shared" si="6"/>
        <v>0</v>
      </c>
      <c r="P60" s="18">
        <f>IF(M60&lt;0,0,M60*0.2)</f>
        <v>0</v>
      </c>
      <c r="Q60" s="18">
        <f>IF(M60&lt;0,-M60*0.2,0)</f>
        <v>0</v>
      </c>
      <c r="R60" s="17">
        <f>IF(P60&gt;J60,P60-J60,0)</f>
        <v>0</v>
      </c>
      <c r="S60" s="17">
        <f>IF(P60&lt;J60,J60-P60,0)</f>
        <v>0</v>
      </c>
      <c r="T60" s="17">
        <f>IF(Q60&gt;K60,Q60-K60,0)</f>
        <v>0</v>
      </c>
      <c r="U60" s="17">
        <f>IF(Q60&lt;K60,K60-Q60,0)</f>
        <v>0</v>
      </c>
    </row>
    <row r="61" spans="1:21" s="28" customFormat="1" ht="11.25" thickBot="1">
      <c r="A61" s="21"/>
      <c r="B61" s="24" t="s">
        <v>211</v>
      </c>
      <c r="C61" s="22"/>
      <c r="D61" s="23" t="s">
        <v>145</v>
      </c>
      <c r="E61" s="20" t="s">
        <v>146</v>
      </c>
      <c r="F61" s="25"/>
      <c r="G61" s="25"/>
      <c r="H61" s="25"/>
      <c r="I61" s="26">
        <f t="shared" si="5"/>
        <v>0</v>
      </c>
      <c r="J61" s="26"/>
      <c r="K61" s="26"/>
      <c r="L61" s="25"/>
      <c r="M61" s="25"/>
      <c r="N61" s="25"/>
      <c r="O61" s="27">
        <f t="shared" si="6"/>
        <v>0</v>
      </c>
      <c r="P61" s="27"/>
      <c r="Q61" s="27"/>
      <c r="R61" s="26"/>
      <c r="S61" s="26"/>
      <c r="T61" s="26"/>
      <c r="U61" s="26"/>
    </row>
    <row r="62" spans="1:21" s="28" customFormat="1" ht="11.25" thickBot="1">
      <c r="A62" s="21"/>
      <c r="B62" s="24"/>
      <c r="C62" s="22"/>
      <c r="D62" s="23" t="s">
        <v>147</v>
      </c>
      <c r="E62" s="20" t="s">
        <v>148</v>
      </c>
      <c r="F62" s="25"/>
      <c r="G62" s="25"/>
      <c r="H62" s="25"/>
      <c r="I62" s="26">
        <f t="shared" si="5"/>
        <v>0</v>
      </c>
      <c r="J62" s="26"/>
      <c r="K62" s="26"/>
      <c r="L62" s="25"/>
      <c r="M62" s="25"/>
      <c r="N62" s="25"/>
      <c r="O62" s="27">
        <f t="shared" si="6"/>
        <v>0</v>
      </c>
      <c r="P62" s="27"/>
      <c r="Q62" s="27"/>
      <c r="R62" s="26"/>
      <c r="S62" s="26"/>
      <c r="T62" s="26"/>
      <c r="U62" s="26"/>
    </row>
    <row r="63" spans="1:21" s="28" customFormat="1" ht="11.25" thickBot="1">
      <c r="A63" s="21"/>
      <c r="B63" s="24"/>
      <c r="C63" s="22"/>
      <c r="D63" s="23" t="s">
        <v>149</v>
      </c>
      <c r="E63" s="20" t="s">
        <v>150</v>
      </c>
      <c r="F63" s="25"/>
      <c r="G63" s="25"/>
      <c r="H63" s="25"/>
      <c r="I63" s="26">
        <f t="shared" si="5"/>
        <v>0</v>
      </c>
      <c r="J63" s="26"/>
      <c r="K63" s="26"/>
      <c r="L63" s="25"/>
      <c r="M63" s="25"/>
      <c r="N63" s="25"/>
      <c r="O63" s="27">
        <f t="shared" si="6"/>
        <v>0</v>
      </c>
      <c r="P63" s="27"/>
      <c r="Q63" s="27"/>
      <c r="R63" s="26"/>
      <c r="S63" s="26"/>
      <c r="T63" s="26"/>
      <c r="U63" s="26"/>
    </row>
    <row r="64" spans="1:21" ht="11.25" thickBot="1">
      <c r="A64" s="503" t="s">
        <v>263</v>
      </c>
      <c r="B64" s="504"/>
      <c r="C64" s="504"/>
      <c r="D64" s="505"/>
      <c r="E64" s="20">
        <v>250</v>
      </c>
      <c r="F64" s="29">
        <f>F65+F66</f>
        <v>0</v>
      </c>
      <c r="G64" s="29">
        <f>G65+G66</f>
        <v>0</v>
      </c>
      <c r="H64" s="29">
        <f>H65+H66</f>
        <v>0</v>
      </c>
      <c r="I64" s="17">
        <f t="shared" si="5"/>
        <v>0</v>
      </c>
      <c r="J64" s="17"/>
      <c r="K64" s="17"/>
      <c r="L64" s="29">
        <f>L65+L66</f>
        <v>0</v>
      </c>
      <c r="M64" s="29">
        <f>M65+M66</f>
        <v>0</v>
      </c>
      <c r="N64" s="29">
        <f>N65+N66</f>
        <v>0</v>
      </c>
      <c r="O64" s="18">
        <f t="shared" si="6"/>
        <v>0</v>
      </c>
      <c r="P64" s="18"/>
      <c r="Q64" s="18"/>
      <c r="R64" s="17"/>
      <c r="S64" s="17"/>
      <c r="T64" s="17"/>
      <c r="U64" s="17"/>
    </row>
    <row r="65" spans="1:21" ht="11.25" thickBot="1">
      <c r="A65" s="19"/>
      <c r="B65" s="512" t="s">
        <v>264</v>
      </c>
      <c r="C65" s="512"/>
      <c r="D65" s="513"/>
      <c r="E65" s="20">
        <v>251</v>
      </c>
      <c r="I65" s="17">
        <f t="shared" si="5"/>
        <v>0</v>
      </c>
      <c r="J65" s="17">
        <f>IF(G65&lt;0,0,G65*0.2)</f>
        <v>0</v>
      </c>
      <c r="K65" s="17">
        <f>IF(G65&lt;0,-G65*0.2,0)</f>
        <v>0</v>
      </c>
      <c r="O65" s="18">
        <f t="shared" si="6"/>
        <v>0</v>
      </c>
      <c r="P65" s="18">
        <f>IF(M65&lt;0,0,M65*0.2)</f>
        <v>0</v>
      </c>
      <c r="Q65" s="18">
        <f>IF(M65&lt;0,-M65*0.2,0)</f>
        <v>0</v>
      </c>
      <c r="R65" s="17">
        <f>IF(P65&gt;J65,P65-J65,0)</f>
        <v>0</v>
      </c>
      <c r="S65" s="17">
        <f>IF(P65&lt;J65,J65-P65,0)</f>
        <v>0</v>
      </c>
      <c r="T65" s="17">
        <f>IF(Q65&gt;K65,Q65-K65,0)</f>
        <v>0</v>
      </c>
      <c r="U65" s="17">
        <f>IF(Q65&lt;K65,K65-Q65,0)</f>
        <v>0</v>
      </c>
    </row>
    <row r="66" spans="1:21" ht="11.25" thickBot="1">
      <c r="A66" s="19"/>
      <c r="B66" s="504" t="s">
        <v>265</v>
      </c>
      <c r="C66" s="504"/>
      <c r="D66" s="505"/>
      <c r="E66" s="20">
        <v>253</v>
      </c>
      <c r="I66" s="17">
        <f t="shared" si="5"/>
        <v>0</v>
      </c>
      <c r="J66" s="17">
        <f>IF(G66&lt;0,0,G66*0.2)</f>
        <v>0</v>
      </c>
      <c r="K66" s="17">
        <f>IF(G66&lt;0,-G66*0.2,0)</f>
        <v>0</v>
      </c>
      <c r="O66" s="18">
        <f t="shared" si="6"/>
        <v>0</v>
      </c>
      <c r="P66" s="18">
        <f>IF(M66&lt;0,0,M66*0.2)</f>
        <v>0</v>
      </c>
      <c r="Q66" s="18">
        <f>IF(M66&lt;0,-M66*0.2,0)</f>
        <v>0</v>
      </c>
      <c r="R66" s="17">
        <f>IF(P66&gt;J66,P66-J66,0)</f>
        <v>0</v>
      </c>
      <c r="S66" s="17">
        <f>IF(P66&lt;J66,J66-P66,0)</f>
        <v>0</v>
      </c>
      <c r="T66" s="17">
        <f>IF(Q66&gt;K66,Q66-K66,0)</f>
        <v>0</v>
      </c>
      <c r="U66" s="17">
        <f>IF(Q66&lt;K66,K66-Q66,0)</f>
        <v>0</v>
      </c>
    </row>
    <row r="67" spans="1:21" ht="11.25" thickBot="1">
      <c r="A67" s="21"/>
      <c r="B67" s="35" t="s">
        <v>211</v>
      </c>
      <c r="C67" s="36"/>
      <c r="D67" s="38" t="s">
        <v>151</v>
      </c>
      <c r="E67" s="37" t="s">
        <v>152</v>
      </c>
      <c r="F67" s="25"/>
      <c r="G67" s="25"/>
      <c r="H67" s="25"/>
      <c r="I67" s="26">
        <f t="shared" si="5"/>
        <v>0</v>
      </c>
      <c r="J67" s="26"/>
      <c r="K67" s="26"/>
      <c r="L67" s="25"/>
      <c r="M67" s="25"/>
      <c r="N67" s="25"/>
      <c r="O67" s="27">
        <f t="shared" si="6"/>
        <v>0</v>
      </c>
      <c r="P67" s="27"/>
      <c r="Q67" s="27"/>
      <c r="R67" s="26"/>
      <c r="S67" s="26"/>
      <c r="T67" s="26"/>
      <c r="U67" s="26"/>
    </row>
    <row r="68" spans="1:21" ht="11.25" thickBot="1">
      <c r="A68" s="503" t="s">
        <v>266</v>
      </c>
      <c r="B68" s="504"/>
      <c r="C68" s="504"/>
      <c r="D68" s="505"/>
      <c r="E68" s="20">
        <v>260</v>
      </c>
      <c r="I68" s="17">
        <f t="shared" si="5"/>
        <v>0</v>
      </c>
      <c r="J68" s="17">
        <f>IF(G68&lt;0,0,G68*0.2)</f>
        <v>0</v>
      </c>
      <c r="K68" s="17">
        <f>IF(G68&lt;0,-G68*0.2,0)</f>
        <v>0</v>
      </c>
      <c r="O68" s="18">
        <f t="shared" si="6"/>
        <v>0</v>
      </c>
      <c r="P68" s="18">
        <f>IF(M68&lt;0,0,M68*0.2)</f>
        <v>0</v>
      </c>
      <c r="Q68" s="18">
        <f>IF(M68&lt;0,-M68*0.2,0)</f>
        <v>0</v>
      </c>
      <c r="R68" s="17">
        <f>IF(P68&gt;J68,P68-J68,0)</f>
        <v>0</v>
      </c>
      <c r="S68" s="17">
        <f>IF(P68&lt;J68,J68-P68,0)</f>
        <v>0</v>
      </c>
      <c r="T68" s="17">
        <f>IF(Q68&gt;K68,Q68-K68,0)</f>
        <v>0</v>
      </c>
      <c r="U68" s="17">
        <f>IF(Q68&lt;K68,K68-Q68,0)</f>
        <v>0</v>
      </c>
    </row>
    <row r="69" spans="1:21" ht="11.25" thickBot="1">
      <c r="A69" s="551" t="s">
        <v>153</v>
      </c>
      <c r="B69" s="552"/>
      <c r="C69" s="552"/>
      <c r="D69" s="553"/>
      <c r="E69" s="20">
        <v>270</v>
      </c>
      <c r="I69" s="17">
        <f t="shared" si="5"/>
        <v>0</v>
      </c>
      <c r="J69" s="17">
        <f>IF(G69&lt;0,0,G69*0.2)</f>
        <v>0</v>
      </c>
      <c r="K69" s="17">
        <f>IF(G69&lt;0,-G69*0.2,0)</f>
        <v>0</v>
      </c>
      <c r="O69" s="18">
        <f t="shared" si="6"/>
        <v>0</v>
      </c>
      <c r="P69" s="18">
        <f>IF(M69&lt;0,0,M69*0.2)</f>
        <v>0</v>
      </c>
      <c r="Q69" s="18">
        <f>IF(M69&lt;0,-M69*0.2,0)</f>
        <v>0</v>
      </c>
      <c r="R69" s="17">
        <f>IF(P69&gt;J69,P69-J69,0)</f>
        <v>0</v>
      </c>
      <c r="S69" s="17">
        <f>IF(P69&lt;J69,J69-P69,0)</f>
        <v>0</v>
      </c>
      <c r="T69" s="17">
        <f>IF(Q69&gt;K69,Q69-K69,0)</f>
        <v>0</v>
      </c>
      <c r="U69" s="17">
        <f>IF(Q69&lt;K69,K69-Q69,0)</f>
        <v>0</v>
      </c>
    </row>
    <row r="70" spans="1:21" s="28" customFormat="1" ht="11.25" thickBot="1">
      <c r="A70" s="21"/>
      <c r="B70" s="24" t="s">
        <v>297</v>
      </c>
      <c r="C70" s="22"/>
      <c r="D70" s="23" t="s">
        <v>154</v>
      </c>
      <c r="E70" s="20" t="s">
        <v>155</v>
      </c>
      <c r="F70" s="25"/>
      <c r="G70" s="25"/>
      <c r="H70" s="25"/>
      <c r="I70" s="26">
        <f t="shared" si="5"/>
        <v>0</v>
      </c>
      <c r="J70" s="26"/>
      <c r="K70" s="26"/>
      <c r="L70" s="25"/>
      <c r="M70" s="25"/>
      <c r="N70" s="25"/>
      <c r="O70" s="27">
        <f t="shared" si="6"/>
        <v>0</v>
      </c>
      <c r="P70" s="27"/>
      <c r="Q70" s="27"/>
      <c r="R70" s="26"/>
      <c r="S70" s="26"/>
      <c r="T70" s="26"/>
      <c r="U70" s="26"/>
    </row>
    <row r="71" spans="1:21" s="28" customFormat="1" ht="11.25" thickBot="1">
      <c r="A71" s="21"/>
      <c r="B71" s="24"/>
      <c r="C71" s="22"/>
      <c r="D71" s="23" t="s">
        <v>156</v>
      </c>
      <c r="E71" s="20" t="s">
        <v>157</v>
      </c>
      <c r="F71" s="25"/>
      <c r="G71" s="25"/>
      <c r="H71" s="25"/>
      <c r="I71" s="26">
        <f t="shared" si="5"/>
        <v>0</v>
      </c>
      <c r="J71" s="26"/>
      <c r="K71" s="26"/>
      <c r="L71" s="25"/>
      <c r="M71" s="25"/>
      <c r="N71" s="25"/>
      <c r="O71" s="27">
        <f t="shared" si="6"/>
        <v>0</v>
      </c>
      <c r="P71" s="27"/>
      <c r="Q71" s="27"/>
      <c r="R71" s="26"/>
      <c r="S71" s="26"/>
      <c r="T71" s="26"/>
      <c r="U71" s="26"/>
    </row>
    <row r="72" spans="1:21" ht="11.25" thickBot="1">
      <c r="A72" s="30"/>
      <c r="B72" s="31"/>
      <c r="C72" s="31"/>
      <c r="D72" s="31" t="s">
        <v>272</v>
      </c>
      <c r="E72" s="32">
        <v>290</v>
      </c>
      <c r="F72" s="33">
        <f>F38+F47+F49+F54+F64+F68+F69</f>
        <v>200</v>
      </c>
      <c r="G72" s="33">
        <f>G38+G47+G49+G54+G64+G68+G69</f>
        <v>50</v>
      </c>
      <c r="H72" s="33">
        <f>H38+H47+H49+H54+H64+H68+H69</f>
        <v>20</v>
      </c>
      <c r="I72" s="33">
        <f>I38+I47+I49+I54+I64+I68+I69</f>
        <v>270</v>
      </c>
      <c r="J72" s="33">
        <f>SUM(J38:J69)</f>
        <v>10</v>
      </c>
      <c r="K72" s="33">
        <f>SUM(K38:K69)</f>
        <v>0</v>
      </c>
      <c r="L72" s="33">
        <f>L38+L47+L49+L54+L64+L68+L69</f>
        <v>150</v>
      </c>
      <c r="M72" s="33">
        <f>M38+M47+M49+M54+M64+M68+M69</f>
        <v>60</v>
      </c>
      <c r="N72" s="33">
        <f>N38+N47+N49+N54+N64+N68+N69</f>
        <v>0</v>
      </c>
      <c r="O72" s="33">
        <f>O38+O47+O49+O54+O64+O68+O69</f>
        <v>210</v>
      </c>
      <c r="P72" s="33">
        <f aca="true" t="shared" si="15" ref="P72:U72">SUM(P38:P69)</f>
        <v>12</v>
      </c>
      <c r="Q72" s="33">
        <f t="shared" si="15"/>
        <v>0</v>
      </c>
      <c r="R72" s="33">
        <f t="shared" si="15"/>
        <v>2</v>
      </c>
      <c r="S72" s="33">
        <f t="shared" si="15"/>
        <v>0</v>
      </c>
      <c r="T72" s="33">
        <f t="shared" si="15"/>
        <v>0</v>
      </c>
      <c r="U72" s="33">
        <f t="shared" si="15"/>
        <v>0</v>
      </c>
    </row>
    <row r="73" spans="1:21" ht="11.25" thickBot="1">
      <c r="A73" s="545" t="s">
        <v>158</v>
      </c>
      <c r="B73" s="546"/>
      <c r="C73" s="546"/>
      <c r="D73" s="547"/>
      <c r="E73" s="39"/>
      <c r="F73" s="40">
        <f aca="true" t="shared" si="16" ref="F73:U73">F72+F36</f>
        <v>400</v>
      </c>
      <c r="G73" s="40">
        <f t="shared" si="16"/>
        <v>70</v>
      </c>
      <c r="H73" s="40">
        <f t="shared" si="16"/>
        <v>22</v>
      </c>
      <c r="I73" s="40">
        <f t="shared" si="16"/>
        <v>492</v>
      </c>
      <c r="J73" s="40">
        <f t="shared" si="16"/>
        <v>20</v>
      </c>
      <c r="K73" s="40">
        <f t="shared" si="16"/>
        <v>6</v>
      </c>
      <c r="L73" s="40">
        <f t="shared" si="16"/>
        <v>345</v>
      </c>
      <c r="M73" s="40">
        <f t="shared" si="16"/>
        <v>71</v>
      </c>
      <c r="N73" s="40">
        <f t="shared" si="16"/>
        <v>-13</v>
      </c>
      <c r="O73" s="40">
        <f t="shared" si="16"/>
        <v>403</v>
      </c>
      <c r="P73" s="40">
        <f t="shared" si="16"/>
        <v>21</v>
      </c>
      <c r="Q73" s="40">
        <f t="shared" si="16"/>
        <v>6.8</v>
      </c>
      <c r="R73" s="40">
        <f t="shared" si="16"/>
        <v>2</v>
      </c>
      <c r="S73" s="40">
        <f t="shared" si="16"/>
        <v>1</v>
      </c>
      <c r="T73" s="40">
        <f t="shared" si="16"/>
        <v>1</v>
      </c>
      <c r="U73" s="40">
        <f t="shared" si="16"/>
        <v>0.19999999999999996</v>
      </c>
    </row>
    <row r="74" spans="1:21" ht="11.25" thickBot="1">
      <c r="A74" s="548" t="s">
        <v>274</v>
      </c>
      <c r="B74" s="549"/>
      <c r="C74" s="549"/>
      <c r="D74" s="550"/>
      <c r="E74" s="41">
        <v>700</v>
      </c>
      <c r="F74" s="42"/>
      <c r="G74" s="42"/>
      <c r="H74" s="42"/>
      <c r="I74" s="43">
        <f>F74+G74+H74</f>
        <v>0</v>
      </c>
      <c r="J74" s="43">
        <f>IF(G74&gt;0,0,-G74*0.2)</f>
        <v>0</v>
      </c>
      <c r="K74" s="43">
        <f>IF(G74&gt;0,G74*0.2,0)</f>
        <v>0</v>
      </c>
      <c r="L74" s="42"/>
      <c r="M74" s="42"/>
      <c r="N74" s="42"/>
      <c r="O74" s="43">
        <f>L74+M74+N74</f>
        <v>0</v>
      </c>
      <c r="P74" s="43">
        <f>IF(M74&gt;0,0,-M74*0.2)</f>
        <v>0</v>
      </c>
      <c r="Q74" s="43">
        <f>IF(M74&gt;0,M74*0.2,0)</f>
        <v>0</v>
      </c>
      <c r="R74" s="43"/>
      <c r="S74" s="43"/>
      <c r="T74" s="43"/>
      <c r="U74" s="43"/>
    </row>
    <row r="75" spans="1:21" ht="11.25" thickBot="1">
      <c r="A75" s="531" t="s">
        <v>275</v>
      </c>
      <c r="B75" s="532"/>
      <c r="C75" s="532"/>
      <c r="D75" s="533"/>
      <c r="E75" s="9">
        <v>400</v>
      </c>
      <c r="G75" s="4" t="s">
        <v>74</v>
      </c>
      <c r="H75" s="4" t="s">
        <v>74</v>
      </c>
      <c r="I75" s="17" t="s">
        <v>74</v>
      </c>
      <c r="J75" s="17" t="s">
        <v>74</v>
      </c>
      <c r="K75" s="17" t="s">
        <v>74</v>
      </c>
      <c r="M75" s="4" t="s">
        <v>74</v>
      </c>
      <c r="N75" s="4" t="s">
        <v>74</v>
      </c>
      <c r="O75" s="18" t="s">
        <v>74</v>
      </c>
      <c r="P75" s="18" t="s">
        <v>74</v>
      </c>
      <c r="Q75" s="18" t="s">
        <v>74</v>
      </c>
      <c r="R75" s="17" t="s">
        <v>74</v>
      </c>
      <c r="S75" s="17" t="s">
        <v>74</v>
      </c>
      <c r="T75" s="17" t="s">
        <v>74</v>
      </c>
      <c r="U75" s="17" t="s">
        <v>74</v>
      </c>
    </row>
    <row r="76" spans="1:21" ht="11.25" thickBot="1">
      <c r="A76" s="30"/>
      <c r="B76" s="44"/>
      <c r="C76" s="515" t="s">
        <v>87</v>
      </c>
      <c r="D76" s="516"/>
      <c r="E76" s="32">
        <v>490</v>
      </c>
      <c r="F76" s="33">
        <f aca="true" t="shared" si="17" ref="F76:U76">F75</f>
        <v>0</v>
      </c>
      <c r="G76" s="33" t="str">
        <f t="shared" si="17"/>
        <v>Х</v>
      </c>
      <c r="H76" s="33" t="str">
        <f t="shared" si="17"/>
        <v>Х</v>
      </c>
      <c r="I76" s="33" t="str">
        <f t="shared" si="17"/>
        <v>Х</v>
      </c>
      <c r="J76" s="33" t="str">
        <f t="shared" si="17"/>
        <v>Х</v>
      </c>
      <c r="K76" s="33" t="str">
        <f t="shared" si="17"/>
        <v>Х</v>
      </c>
      <c r="L76" s="33">
        <f t="shared" si="17"/>
        <v>0</v>
      </c>
      <c r="M76" s="33" t="str">
        <f t="shared" si="17"/>
        <v>Х</v>
      </c>
      <c r="N76" s="33" t="str">
        <f t="shared" si="17"/>
        <v>Х</v>
      </c>
      <c r="O76" s="33" t="str">
        <f t="shared" si="17"/>
        <v>Х</v>
      </c>
      <c r="P76" s="33" t="str">
        <f t="shared" si="17"/>
        <v>Х</v>
      </c>
      <c r="Q76" s="33" t="str">
        <f t="shared" si="17"/>
        <v>Х</v>
      </c>
      <c r="R76" s="33" t="str">
        <f t="shared" si="17"/>
        <v>Х</v>
      </c>
      <c r="S76" s="33" t="str">
        <f t="shared" si="17"/>
        <v>Х</v>
      </c>
      <c r="T76" s="33" t="str">
        <f t="shared" si="17"/>
        <v>Х</v>
      </c>
      <c r="U76" s="33" t="str">
        <f t="shared" si="17"/>
        <v>Х</v>
      </c>
    </row>
    <row r="77" spans="1:21" ht="10.5">
      <c r="A77" s="506" t="s">
        <v>88</v>
      </c>
      <c r="B77" s="502"/>
      <c r="C77" s="502"/>
      <c r="D77" s="507"/>
      <c r="E77" s="9">
        <v>500</v>
      </c>
      <c r="I77" s="17"/>
      <c r="J77" s="17"/>
      <c r="K77" s="17"/>
      <c r="O77" s="18"/>
      <c r="P77" s="18"/>
      <c r="Q77" s="18"/>
      <c r="R77" s="17"/>
      <c r="S77" s="17"/>
      <c r="T77" s="17"/>
      <c r="U77" s="17"/>
    </row>
    <row r="78" spans="1:21" ht="11.25" thickBot="1">
      <c r="A78" s="511" t="s">
        <v>89</v>
      </c>
      <c r="B78" s="512"/>
      <c r="C78" s="512"/>
      <c r="D78" s="513"/>
      <c r="E78" s="20">
        <v>510</v>
      </c>
      <c r="I78" s="17">
        <f>F78+G78+H78</f>
        <v>0</v>
      </c>
      <c r="J78" s="17">
        <f>IF(G78&gt;0,0,-G78*0.2)</f>
        <v>0</v>
      </c>
      <c r="K78" s="17">
        <f>IF(G78&gt;0,G78*0.2,0)</f>
        <v>0</v>
      </c>
      <c r="O78" s="18">
        <f>L78+M78+N78</f>
        <v>0</v>
      </c>
      <c r="P78" s="18">
        <f>IF(M78&gt;0,0,-M78*0.2)</f>
        <v>0</v>
      </c>
      <c r="Q78" s="18">
        <f>IF(M78&gt;0,M78*0.2,0)</f>
        <v>0</v>
      </c>
      <c r="R78" s="17">
        <f>IF(P78&gt;J78,P78-J78,0)</f>
        <v>0</v>
      </c>
      <c r="S78" s="17">
        <f>IF(P78&lt;J78,J78-P78,0)</f>
        <v>0</v>
      </c>
      <c r="T78" s="17">
        <f>IF(Q78&gt;K78,Q78-K78,0)</f>
        <v>0</v>
      </c>
      <c r="U78" s="17">
        <f>IF(Q78&lt;K78,K78-Q78,0)</f>
        <v>0</v>
      </c>
    </row>
    <row r="79" spans="1:21" ht="11.25" thickBot="1">
      <c r="A79" s="503" t="s">
        <v>14</v>
      </c>
      <c r="B79" s="504"/>
      <c r="C79" s="504"/>
      <c r="D79" s="505"/>
      <c r="E79" s="20">
        <v>515</v>
      </c>
      <c r="G79" s="4" t="s">
        <v>74</v>
      </c>
      <c r="H79" s="4" t="s">
        <v>74</v>
      </c>
      <c r="I79" s="17" t="s">
        <v>74</v>
      </c>
      <c r="J79" s="17" t="s">
        <v>74</v>
      </c>
      <c r="K79" s="17" t="s">
        <v>74</v>
      </c>
      <c r="M79" s="4" t="s">
        <v>74</v>
      </c>
      <c r="N79" s="4" t="s">
        <v>74</v>
      </c>
      <c r="O79" s="18" t="s">
        <v>74</v>
      </c>
      <c r="P79" s="18" t="s">
        <v>74</v>
      </c>
      <c r="Q79" s="18" t="s">
        <v>74</v>
      </c>
      <c r="R79" s="17" t="s">
        <v>74</v>
      </c>
      <c r="S79" s="17" t="s">
        <v>74</v>
      </c>
      <c r="T79" s="17" t="s">
        <v>74</v>
      </c>
      <c r="U79" s="17" t="s">
        <v>74</v>
      </c>
    </row>
    <row r="80" spans="1:21" ht="11.25" thickBot="1">
      <c r="A80" s="503" t="s">
        <v>159</v>
      </c>
      <c r="B80" s="504"/>
      <c r="C80" s="504"/>
      <c r="D80" s="505"/>
      <c r="E80" s="20">
        <v>520</v>
      </c>
      <c r="I80" s="17">
        <f>F80+G80+H80</f>
        <v>0</v>
      </c>
      <c r="J80" s="17">
        <f>IF(G80&gt;0,0,-G80*0.2)</f>
        <v>0</v>
      </c>
      <c r="K80" s="17">
        <f>IF(G80&gt;0,G80*0.2,0)</f>
        <v>0</v>
      </c>
      <c r="O80" s="18">
        <f>L80+M80+N80</f>
        <v>0</v>
      </c>
      <c r="P80" s="18">
        <f>IF(M80&gt;0,0,-M80*0.2)</f>
        <v>0</v>
      </c>
      <c r="Q80" s="18">
        <f>IF(M80&gt;0,M80*0.2,0)</f>
        <v>0</v>
      </c>
      <c r="R80" s="17">
        <f>IF(P80&gt;J80,P80-J80,0)</f>
        <v>0</v>
      </c>
      <c r="S80" s="17">
        <f>IF(P80&lt;J80,J80-P80,0)</f>
        <v>0</v>
      </c>
      <c r="T80" s="17">
        <f>IF(Q80&gt;K80,Q80-K80,0)</f>
        <v>0</v>
      </c>
      <c r="U80" s="17">
        <f>IF(Q80&lt;K80,K80-Q80,0)</f>
        <v>0</v>
      </c>
    </row>
    <row r="81" spans="1:21" ht="11.25" thickBot="1">
      <c r="A81" s="30"/>
      <c r="B81" s="31"/>
      <c r="C81" s="31"/>
      <c r="D81" s="31" t="s">
        <v>15</v>
      </c>
      <c r="E81" s="32">
        <v>590</v>
      </c>
      <c r="F81" s="33">
        <f aca="true" t="shared" si="18" ref="F81:U81">SUM(F78:F80)</f>
        <v>0</v>
      </c>
      <c r="G81" s="33">
        <f t="shared" si="18"/>
        <v>0</v>
      </c>
      <c r="H81" s="33">
        <f t="shared" si="18"/>
        <v>0</v>
      </c>
      <c r="I81" s="33">
        <f t="shared" si="18"/>
        <v>0</v>
      </c>
      <c r="J81" s="33">
        <f t="shared" si="18"/>
        <v>0</v>
      </c>
      <c r="K81" s="33">
        <f t="shared" si="18"/>
        <v>0</v>
      </c>
      <c r="L81" s="33">
        <f t="shared" si="18"/>
        <v>0</v>
      </c>
      <c r="M81" s="33">
        <f t="shared" si="18"/>
        <v>0</v>
      </c>
      <c r="N81" s="33">
        <f t="shared" si="18"/>
        <v>0</v>
      </c>
      <c r="O81" s="33">
        <f t="shared" si="18"/>
        <v>0</v>
      </c>
      <c r="P81" s="33">
        <f t="shared" si="18"/>
        <v>0</v>
      </c>
      <c r="Q81" s="33">
        <f t="shared" si="18"/>
        <v>0</v>
      </c>
      <c r="R81" s="33">
        <f t="shared" si="18"/>
        <v>0</v>
      </c>
      <c r="S81" s="33">
        <f t="shared" si="18"/>
        <v>0</v>
      </c>
      <c r="T81" s="33">
        <f t="shared" si="18"/>
        <v>0</v>
      </c>
      <c r="U81" s="33">
        <f t="shared" si="18"/>
        <v>0</v>
      </c>
    </row>
    <row r="82" spans="1:21" ht="11.25" thickBot="1">
      <c r="A82" s="508" t="s">
        <v>16</v>
      </c>
      <c r="B82" s="509"/>
      <c r="C82" s="509"/>
      <c r="D82" s="510"/>
      <c r="E82" s="45">
        <v>600</v>
      </c>
      <c r="I82" s="17"/>
      <c r="J82" s="17"/>
      <c r="K82" s="17"/>
      <c r="O82" s="18"/>
      <c r="P82" s="18"/>
      <c r="Q82" s="18"/>
      <c r="R82" s="17"/>
      <c r="S82" s="17"/>
      <c r="T82" s="17"/>
      <c r="U82" s="17"/>
    </row>
    <row r="83" spans="1:21" ht="11.25" thickBot="1">
      <c r="A83" s="503" t="s">
        <v>89</v>
      </c>
      <c r="B83" s="504"/>
      <c r="C83" s="504"/>
      <c r="D83" s="505"/>
      <c r="E83" s="20">
        <v>610</v>
      </c>
      <c r="I83" s="17">
        <f aca="true" t="shared" si="19" ref="I83:I89">F83+G83+H83</f>
        <v>0</v>
      </c>
      <c r="J83" s="17">
        <f>IF(G83&gt;0,0,-G83*0.2)</f>
        <v>0</v>
      </c>
      <c r="K83" s="17">
        <f>IF(G83&gt;0,G83*0.2,0)</f>
        <v>0</v>
      </c>
      <c r="O83" s="18">
        <f aca="true" t="shared" si="20" ref="O83:O89">L83+M83+N83</f>
        <v>0</v>
      </c>
      <c r="P83" s="18">
        <f>IF(M83&gt;0,0,-M83*0.2)</f>
        <v>0</v>
      </c>
      <c r="Q83" s="18">
        <f>IF(M83&gt;0,M83*0.2,0)</f>
        <v>0</v>
      </c>
      <c r="R83" s="17">
        <f>IF(P83&gt;J83,P83-J83,0)</f>
        <v>0</v>
      </c>
      <c r="S83" s="17">
        <f>IF(P83&lt;J83,J83-P83,0)</f>
        <v>0</v>
      </c>
      <c r="T83" s="17">
        <f>IF(Q83&gt;K83,Q83-K83,0)</f>
        <v>0</v>
      </c>
      <c r="U83" s="17">
        <f>IF(Q83&lt;K83,K83-Q83,0)</f>
        <v>0</v>
      </c>
    </row>
    <row r="84" spans="1:21" ht="11.25" thickBot="1">
      <c r="A84" s="503" t="s">
        <v>4</v>
      </c>
      <c r="B84" s="504"/>
      <c r="C84" s="504"/>
      <c r="D84" s="505"/>
      <c r="E84" s="20">
        <v>620</v>
      </c>
      <c r="F84" s="29">
        <f>F85+F86+F87+F88+F89+F92+F94</f>
        <v>0</v>
      </c>
      <c r="G84" s="29">
        <f>G85+G86+G87+G88+G89+G92+G94</f>
        <v>0</v>
      </c>
      <c r="H84" s="29">
        <f>H85+H86+H87+H88+H89+H92+H94</f>
        <v>0</v>
      </c>
      <c r="I84" s="17">
        <f t="shared" si="19"/>
        <v>0</v>
      </c>
      <c r="J84" s="17"/>
      <c r="K84" s="17"/>
      <c r="L84" s="29">
        <f>L85+L86+L87+L88+L89+L92+L94</f>
        <v>0</v>
      </c>
      <c r="M84" s="29">
        <f>M85+M86+M87+M88+M89+M92+M94</f>
        <v>0</v>
      </c>
      <c r="N84" s="29">
        <f>N85+N86+N87+N88+N89+N92+N94</f>
        <v>0</v>
      </c>
      <c r="O84" s="18">
        <f t="shared" si="20"/>
        <v>0</v>
      </c>
      <c r="P84" s="18"/>
      <c r="Q84" s="18"/>
      <c r="R84" s="17"/>
      <c r="S84" s="17"/>
      <c r="T84" s="17"/>
      <c r="U84" s="17"/>
    </row>
    <row r="85" spans="1:21" ht="11.25" thickBot="1">
      <c r="A85" s="19"/>
      <c r="B85" s="512" t="s">
        <v>5</v>
      </c>
      <c r="C85" s="512"/>
      <c r="D85" s="513"/>
      <c r="E85" s="20">
        <v>621</v>
      </c>
      <c r="I85" s="17">
        <f t="shared" si="19"/>
        <v>0</v>
      </c>
      <c r="J85" s="17">
        <f>IF(G85&gt;0,0,-G85*0.2)</f>
        <v>0</v>
      </c>
      <c r="K85" s="17">
        <f>IF(G85&gt;0,G85*0.2,0)</f>
        <v>0</v>
      </c>
      <c r="O85" s="18">
        <f t="shared" si="20"/>
        <v>0</v>
      </c>
      <c r="P85" s="18">
        <f>IF(M85&gt;0,0,-M85*0.2)</f>
        <v>0</v>
      </c>
      <c r="Q85" s="18">
        <f>IF(M85&gt;0,M85*0.2,0)</f>
        <v>0</v>
      </c>
      <c r="R85" s="17">
        <f>IF(P85&gt;J85,P85-J85,0)</f>
        <v>0</v>
      </c>
      <c r="S85" s="17">
        <f>IF(P85&lt;J85,J85-P85,0)</f>
        <v>0</v>
      </c>
      <c r="T85" s="17">
        <f>IF(Q85&gt;K85,Q85-K85,0)</f>
        <v>0</v>
      </c>
      <c r="U85" s="17">
        <f>IF(Q85&lt;K85,K85-Q85,0)</f>
        <v>0</v>
      </c>
    </row>
    <row r="86" spans="1:21" ht="11.25" thickBot="1">
      <c r="A86" s="19"/>
      <c r="B86" s="504" t="s">
        <v>202</v>
      </c>
      <c r="C86" s="504"/>
      <c r="D86" s="514"/>
      <c r="E86" s="20">
        <v>622</v>
      </c>
      <c r="I86" s="17">
        <f t="shared" si="19"/>
        <v>0</v>
      </c>
      <c r="J86" s="17">
        <f>IF(G86&gt;0,0,-G86*0.2)</f>
        <v>0</v>
      </c>
      <c r="K86" s="17">
        <f>IF(G86&gt;0,G86*0.2,0)</f>
        <v>0</v>
      </c>
      <c r="O86" s="18">
        <f t="shared" si="20"/>
        <v>0</v>
      </c>
      <c r="P86" s="18">
        <f>IF(M86&gt;0,0,-M86*0.2)</f>
        <v>0</v>
      </c>
      <c r="Q86" s="18">
        <f>IF(M86&gt;0,M86*0.2,0)</f>
        <v>0</v>
      </c>
      <c r="R86" s="17">
        <f>IF(P86&gt;J86,P86-J86,0)</f>
        <v>0</v>
      </c>
      <c r="S86" s="17">
        <f>IF(P86&lt;J86,J86-P86,0)</f>
        <v>0</v>
      </c>
      <c r="T86" s="17">
        <f>IF(Q86&gt;K86,Q86-K86,0)</f>
        <v>0</v>
      </c>
      <c r="U86" s="17">
        <f>IF(Q86&lt;K86,K86-Q86,0)</f>
        <v>0</v>
      </c>
    </row>
    <row r="87" spans="1:21" ht="11.25" thickBot="1">
      <c r="A87" s="19"/>
      <c r="B87" s="504" t="s">
        <v>6</v>
      </c>
      <c r="C87" s="504"/>
      <c r="D87" s="514"/>
      <c r="E87" s="20">
        <v>623</v>
      </c>
      <c r="I87" s="17">
        <f t="shared" si="19"/>
        <v>0</v>
      </c>
      <c r="J87" s="17">
        <f>IF(G87&gt;0,0,-G87*0.2)</f>
        <v>0</v>
      </c>
      <c r="K87" s="17">
        <f>IF(G87&gt;0,G87*0.2,0)</f>
        <v>0</v>
      </c>
      <c r="O87" s="18">
        <f t="shared" si="20"/>
        <v>0</v>
      </c>
      <c r="P87" s="18">
        <f>IF(M87&gt;0,0,-M87*0.2)</f>
        <v>0</v>
      </c>
      <c r="Q87" s="18">
        <f>IF(M87&gt;0,M87*0.2,0)</f>
        <v>0</v>
      </c>
      <c r="R87" s="17">
        <f>IF(P87&gt;J87,P87-J87,0)</f>
        <v>0</v>
      </c>
      <c r="S87" s="17">
        <f>IF(P87&lt;J87,J87-P87,0)</f>
        <v>0</v>
      </c>
      <c r="T87" s="17">
        <f>IF(Q87&gt;K87,Q87-K87,0)</f>
        <v>0</v>
      </c>
      <c r="U87" s="17">
        <f>IF(Q87&lt;K87,K87-Q87,0)</f>
        <v>0</v>
      </c>
    </row>
    <row r="88" spans="1:21" ht="11.25" thickBot="1">
      <c r="A88" s="19"/>
      <c r="B88" s="504" t="s">
        <v>0</v>
      </c>
      <c r="C88" s="504"/>
      <c r="D88" s="505"/>
      <c r="E88" s="20">
        <v>624</v>
      </c>
      <c r="I88" s="17">
        <f t="shared" si="19"/>
        <v>0</v>
      </c>
      <c r="J88" s="17">
        <f>IF(G88&gt;0,0,-G88*0.2)</f>
        <v>0</v>
      </c>
      <c r="K88" s="17">
        <f>IF(G88&gt;0,G88*0.2,0)</f>
        <v>0</v>
      </c>
      <c r="O88" s="18">
        <f t="shared" si="20"/>
        <v>0</v>
      </c>
      <c r="P88" s="18">
        <f>IF(M88&gt;0,0,-M88*0.2)</f>
        <v>0</v>
      </c>
      <c r="Q88" s="18">
        <f>IF(M88&gt;0,M88*0.2,0)</f>
        <v>0</v>
      </c>
      <c r="R88" s="17">
        <f>IF(P88&gt;J88,P88-J88,0)</f>
        <v>0</v>
      </c>
      <c r="S88" s="17">
        <f>IF(P88&lt;J88,J88-P88,0)</f>
        <v>0</v>
      </c>
      <c r="T88" s="17">
        <f>IF(Q88&gt;K88,Q88-K88,0)</f>
        <v>0</v>
      </c>
      <c r="U88" s="17">
        <f>IF(Q88&lt;K88,K88-Q88,0)</f>
        <v>0</v>
      </c>
    </row>
    <row r="89" spans="1:21" ht="11.25" thickBot="1">
      <c r="A89" s="19"/>
      <c r="B89" s="504" t="s">
        <v>1</v>
      </c>
      <c r="C89" s="504"/>
      <c r="D89" s="505"/>
      <c r="E89" s="20">
        <v>625</v>
      </c>
      <c r="F89" s="29"/>
      <c r="G89" s="29">
        <f>G90+G91</f>
        <v>0</v>
      </c>
      <c r="H89" s="29">
        <f>H90+H91</f>
        <v>0</v>
      </c>
      <c r="I89" s="17">
        <f t="shared" si="19"/>
        <v>0</v>
      </c>
      <c r="J89" s="17"/>
      <c r="K89" s="17"/>
      <c r="L89" s="29"/>
      <c r="M89" s="29">
        <f>M90+M91</f>
        <v>0</v>
      </c>
      <c r="N89" s="29">
        <f>N90+N91</f>
        <v>0</v>
      </c>
      <c r="O89" s="18">
        <f t="shared" si="20"/>
        <v>0</v>
      </c>
      <c r="P89" s="18"/>
      <c r="Q89" s="18"/>
      <c r="R89" s="17"/>
      <c r="S89" s="17"/>
      <c r="T89" s="17"/>
      <c r="U89" s="17"/>
    </row>
    <row r="90" spans="1:21" ht="11.25" thickBot="1">
      <c r="A90" s="19"/>
      <c r="B90" s="504" t="s">
        <v>160</v>
      </c>
      <c r="C90" s="504"/>
      <c r="D90" s="505"/>
      <c r="E90" s="20" t="s">
        <v>161</v>
      </c>
      <c r="F90" s="46" t="s">
        <v>162</v>
      </c>
      <c r="I90" s="17"/>
      <c r="J90" s="17">
        <f>IF(G90&gt;0,0,-G90*0.24)</f>
        <v>0</v>
      </c>
      <c r="K90" s="17">
        <f>IF(G90&gt;0,G90*0.24,0)</f>
        <v>0</v>
      </c>
      <c r="L90" s="46" t="s">
        <v>162</v>
      </c>
      <c r="O90" s="11" t="s">
        <v>162</v>
      </c>
      <c r="P90" s="18">
        <f>IF(M90&gt;0,0,-M90*0.24)</f>
        <v>0</v>
      </c>
      <c r="Q90" s="18">
        <f>IF(M90&gt;0,M90*0.24,0)</f>
        <v>0</v>
      </c>
      <c r="R90" s="17">
        <f>IF(P90&gt;J90,P90-J90,0)</f>
        <v>0</v>
      </c>
      <c r="S90" s="17">
        <f>IF(P90&lt;J90,J90-P90,0)</f>
        <v>0</v>
      </c>
      <c r="T90" s="17">
        <f>IF(Q90&gt;K90,Q90-K90,0)</f>
        <v>0</v>
      </c>
      <c r="U90" s="17">
        <f>IF(Q90&lt;K90,K90-Q90,0)</f>
        <v>0</v>
      </c>
    </row>
    <row r="91" spans="1:21" ht="11.25" thickBot="1">
      <c r="A91" s="19"/>
      <c r="B91" s="504" t="s">
        <v>163</v>
      </c>
      <c r="C91" s="504"/>
      <c r="D91" s="505"/>
      <c r="E91" s="20" t="s">
        <v>164</v>
      </c>
      <c r="F91" s="46" t="s">
        <v>162</v>
      </c>
      <c r="I91" s="17"/>
      <c r="J91" s="17">
        <f>IF(G91&gt;0,0,-G91*0.2)</f>
        <v>0</v>
      </c>
      <c r="K91" s="17">
        <f>IF(G91&gt;0,G91*0.2,0)</f>
        <v>0</v>
      </c>
      <c r="L91" s="46" t="s">
        <v>162</v>
      </c>
      <c r="O91" s="11" t="s">
        <v>162</v>
      </c>
      <c r="P91" s="18">
        <f>IF(M91&gt;0,0,-M91*0.2)</f>
        <v>0</v>
      </c>
      <c r="Q91" s="18">
        <f>IF(M91&gt;0,M91*0.2,0)</f>
        <v>0</v>
      </c>
      <c r="R91" s="17">
        <f>IF(P91&gt;J91,P91-J91,0)</f>
        <v>0</v>
      </c>
      <c r="S91" s="17">
        <f>IF(P91&lt;J91,J91-P91,0)</f>
        <v>0</v>
      </c>
      <c r="T91" s="17">
        <f>IF(Q91&gt;K91,Q91-K91,0)</f>
        <v>0</v>
      </c>
      <c r="U91" s="17">
        <f>IF(Q91&lt;K91,K91-Q91,0)</f>
        <v>0</v>
      </c>
    </row>
    <row r="92" spans="1:21" ht="11.25" thickBot="1">
      <c r="A92" s="19"/>
      <c r="B92" s="504" t="s">
        <v>235</v>
      </c>
      <c r="C92" s="504"/>
      <c r="D92" s="514"/>
      <c r="E92" s="20">
        <v>626</v>
      </c>
      <c r="I92" s="17">
        <f aca="true" t="shared" si="21" ref="I92:I103">F92+G92+H92</f>
        <v>0</v>
      </c>
      <c r="J92" s="17">
        <f>IF(G92&gt;0,0,-G92*0.2)</f>
        <v>0</v>
      </c>
      <c r="K92" s="17">
        <f>IF(G92&gt;0,G92*0.2,0)</f>
        <v>0</v>
      </c>
      <c r="O92" s="18">
        <f aca="true" t="shared" si="22" ref="O92:O103">L92+M92+N92</f>
        <v>0</v>
      </c>
      <c r="P92" s="18">
        <f>IF(M92&gt;0,0,-M92*0.2)</f>
        <v>0</v>
      </c>
      <c r="Q92" s="18">
        <f>IF(M92&gt;0,M92*0.2,0)</f>
        <v>0</v>
      </c>
      <c r="R92" s="17">
        <f>IF(P92&gt;J92,P92-J92,0)</f>
        <v>0</v>
      </c>
      <c r="S92" s="17">
        <f>IF(P92&lt;J92,J92-P92,0)</f>
        <v>0</v>
      </c>
      <c r="T92" s="17">
        <f>IF(Q92&gt;K92,Q92-K92,0)</f>
        <v>0</v>
      </c>
      <c r="U92" s="17">
        <f>IF(Q92&lt;K92,K92-Q92,0)</f>
        <v>0</v>
      </c>
    </row>
    <row r="93" spans="1:21" ht="11.25" thickBot="1">
      <c r="A93" s="21"/>
      <c r="B93" s="24" t="s">
        <v>297</v>
      </c>
      <c r="C93" s="22"/>
      <c r="D93" s="23" t="s">
        <v>165</v>
      </c>
      <c r="E93" s="20" t="s">
        <v>166</v>
      </c>
      <c r="F93" s="47"/>
      <c r="G93" s="47"/>
      <c r="H93" s="47"/>
      <c r="I93" s="17">
        <f t="shared" si="21"/>
        <v>0</v>
      </c>
      <c r="J93" s="17"/>
      <c r="K93" s="17"/>
      <c r="L93" s="47"/>
      <c r="M93" s="47"/>
      <c r="N93" s="47"/>
      <c r="O93" s="18">
        <f t="shared" si="22"/>
        <v>0</v>
      </c>
      <c r="P93" s="18"/>
      <c r="Q93" s="18"/>
      <c r="R93" s="17"/>
      <c r="S93" s="17"/>
      <c r="T93" s="17"/>
      <c r="U93" s="17"/>
    </row>
    <row r="94" spans="1:21" ht="11.25" thickBot="1">
      <c r="A94" s="19"/>
      <c r="B94" s="504" t="s">
        <v>2</v>
      </c>
      <c r="C94" s="504"/>
      <c r="D94" s="505"/>
      <c r="E94" s="20">
        <v>627</v>
      </c>
      <c r="I94" s="17">
        <f t="shared" si="21"/>
        <v>0</v>
      </c>
      <c r="J94" s="17">
        <f>IF(G94&gt;0,0,-G94*0.2)</f>
        <v>0</v>
      </c>
      <c r="K94" s="17">
        <f>IF(G94&gt;0,G94*0.2,0)</f>
        <v>0</v>
      </c>
      <c r="O94" s="18">
        <f t="shared" si="22"/>
        <v>0</v>
      </c>
      <c r="P94" s="18">
        <f>IF(M94&gt;0,0,-M94*0.2)</f>
        <v>0</v>
      </c>
      <c r="Q94" s="18">
        <f>IF(M94&gt;0,M94*0.2,0)</f>
        <v>0</v>
      </c>
      <c r="R94" s="17">
        <f>IF(P94&gt;J94,P94-J94,0)</f>
        <v>0</v>
      </c>
      <c r="S94" s="17">
        <f>IF(P94&lt;J94,J94-P94,0)</f>
        <v>0</v>
      </c>
      <c r="T94" s="17">
        <f>IF(Q94&gt;K94,Q94-K94,0)</f>
        <v>0</v>
      </c>
      <c r="U94" s="17">
        <f>IF(Q94&lt;K94,K94-Q94,0)</f>
        <v>0</v>
      </c>
    </row>
    <row r="95" spans="1:21" ht="11.25" thickBot="1">
      <c r="A95" s="21"/>
      <c r="B95" s="24" t="s">
        <v>297</v>
      </c>
      <c r="C95" s="22"/>
      <c r="D95" s="23" t="s">
        <v>167</v>
      </c>
      <c r="E95" s="20" t="s">
        <v>168</v>
      </c>
      <c r="F95" s="47"/>
      <c r="G95" s="47"/>
      <c r="H95" s="47"/>
      <c r="I95" s="17">
        <f t="shared" si="21"/>
        <v>0</v>
      </c>
      <c r="J95" s="17"/>
      <c r="K95" s="17"/>
      <c r="L95" s="47"/>
      <c r="M95" s="47"/>
      <c r="N95" s="47"/>
      <c r="O95" s="18">
        <f t="shared" si="22"/>
        <v>0</v>
      </c>
      <c r="P95" s="18"/>
      <c r="Q95" s="18"/>
      <c r="R95" s="17"/>
      <c r="S95" s="17"/>
      <c r="T95" s="17"/>
      <c r="U95" s="17"/>
    </row>
    <row r="96" spans="1:21" ht="11.25" thickBot="1">
      <c r="A96" s="503" t="s">
        <v>280</v>
      </c>
      <c r="B96" s="504"/>
      <c r="C96" s="504"/>
      <c r="D96" s="505"/>
      <c r="E96" s="20">
        <v>630</v>
      </c>
      <c r="I96" s="17">
        <f t="shared" si="21"/>
        <v>0</v>
      </c>
      <c r="J96" s="17">
        <f>IF(G96&gt;0,0,-G96*0.2)</f>
        <v>0</v>
      </c>
      <c r="K96" s="17">
        <f>IF(G96&gt;0,G96*0.2,0)</f>
        <v>0</v>
      </c>
      <c r="O96" s="18">
        <f t="shared" si="22"/>
        <v>0</v>
      </c>
      <c r="P96" s="18">
        <f>IF(M96&gt;0,0,-M96*0.2)</f>
        <v>0</v>
      </c>
      <c r="Q96" s="18">
        <f>IF(M96&gt;0,M96*0.2,0)</f>
        <v>0</v>
      </c>
      <c r="R96" s="17">
        <f>IF(P96&gt;J96,P96-J96,0)</f>
        <v>0</v>
      </c>
      <c r="S96" s="17">
        <f>IF(P96&lt;J96,J96-P96,0)</f>
        <v>0</v>
      </c>
      <c r="T96" s="17">
        <f>IF(Q96&gt;K96,Q96-K96,0)</f>
        <v>0</v>
      </c>
      <c r="U96" s="17">
        <f>IF(Q96&lt;K96,K96-Q96,0)</f>
        <v>0</v>
      </c>
    </row>
    <row r="97" spans="1:21" ht="11.25" thickBot="1">
      <c r="A97" s="503" t="s">
        <v>281</v>
      </c>
      <c r="B97" s="504"/>
      <c r="C97" s="504"/>
      <c r="D97" s="505"/>
      <c r="E97" s="20">
        <v>640</v>
      </c>
      <c r="F97" s="4">
        <v>10</v>
      </c>
      <c r="G97" s="4">
        <v>-10</v>
      </c>
      <c r="I97" s="17">
        <f t="shared" si="21"/>
        <v>0</v>
      </c>
      <c r="J97" s="17">
        <f>IF(G97&gt;0,0,-G97*0.2)</f>
        <v>2</v>
      </c>
      <c r="K97" s="17">
        <f>IF(G97&gt;0,G97*0.2,0)</f>
        <v>0</v>
      </c>
      <c r="L97" s="4">
        <v>9</v>
      </c>
      <c r="M97" s="4">
        <v>-9</v>
      </c>
      <c r="O97" s="18">
        <f t="shared" si="22"/>
        <v>0</v>
      </c>
      <c r="P97" s="18">
        <f>IF(M97&gt;0,0,-M97*0.2)</f>
        <v>1.8</v>
      </c>
      <c r="Q97" s="18">
        <f>IF(M97&gt;0,M97*0.2,0)</f>
        <v>0</v>
      </c>
      <c r="R97" s="17">
        <f>IF(P97&gt;J97,P97-J97,0)</f>
        <v>0</v>
      </c>
      <c r="S97" s="17">
        <f>IF(P97&lt;J97,J97-P97,0)</f>
        <v>0.19999999999999996</v>
      </c>
      <c r="T97" s="17">
        <f>IF(Q97&gt;K97,Q97-K97,0)</f>
        <v>0</v>
      </c>
      <c r="U97" s="17">
        <f>IF(Q97&lt;K97,K97-Q97,0)</f>
        <v>0</v>
      </c>
    </row>
    <row r="98" spans="1:21" ht="11.25" thickBot="1">
      <c r="A98" s="21"/>
      <c r="B98" s="24" t="s">
        <v>297</v>
      </c>
      <c r="C98" s="22"/>
      <c r="D98" s="23" t="s">
        <v>169</v>
      </c>
      <c r="E98" s="20" t="s">
        <v>170</v>
      </c>
      <c r="F98" s="47"/>
      <c r="G98" s="47"/>
      <c r="H98" s="47"/>
      <c r="I98" s="17">
        <f t="shared" si="21"/>
        <v>0</v>
      </c>
      <c r="J98" s="17"/>
      <c r="K98" s="17"/>
      <c r="L98" s="47"/>
      <c r="M98" s="47"/>
      <c r="N98" s="47"/>
      <c r="O98" s="18">
        <f t="shared" si="22"/>
        <v>0</v>
      </c>
      <c r="P98" s="18"/>
      <c r="Q98" s="18"/>
      <c r="R98" s="17"/>
      <c r="S98" s="17"/>
      <c r="T98" s="17"/>
      <c r="U98" s="17"/>
    </row>
    <row r="99" spans="1:21" ht="11.25" thickBot="1">
      <c r="A99" s="21"/>
      <c r="B99" s="24"/>
      <c r="C99" s="22"/>
      <c r="D99" s="23" t="s">
        <v>171</v>
      </c>
      <c r="E99" s="20" t="s">
        <v>172</v>
      </c>
      <c r="F99" s="47"/>
      <c r="G99" s="47"/>
      <c r="H99" s="47"/>
      <c r="I99" s="17">
        <f t="shared" si="21"/>
        <v>0</v>
      </c>
      <c r="J99" s="17"/>
      <c r="K99" s="17"/>
      <c r="L99" s="47"/>
      <c r="M99" s="47"/>
      <c r="N99" s="47"/>
      <c r="O99" s="18">
        <f t="shared" si="22"/>
        <v>0</v>
      </c>
      <c r="P99" s="18"/>
      <c r="Q99" s="18"/>
      <c r="R99" s="17"/>
      <c r="S99" s="17"/>
      <c r="T99" s="17"/>
      <c r="U99" s="17"/>
    </row>
    <row r="100" spans="1:21" ht="11.25" thickBot="1">
      <c r="A100" s="503" t="s">
        <v>258</v>
      </c>
      <c r="B100" s="504"/>
      <c r="C100" s="504"/>
      <c r="D100" s="505"/>
      <c r="E100" s="20">
        <v>650</v>
      </c>
      <c r="F100" s="4">
        <v>100</v>
      </c>
      <c r="G100" s="4">
        <v>-50</v>
      </c>
      <c r="H100" s="4">
        <v>-5</v>
      </c>
      <c r="I100" s="17">
        <f t="shared" si="21"/>
        <v>45</v>
      </c>
      <c r="J100" s="17">
        <f>IF(G100&gt;0,0,-G100*0.2)</f>
        <v>10</v>
      </c>
      <c r="K100" s="17">
        <f>IF(G100&gt;0,G100*0.2,0)</f>
        <v>0</v>
      </c>
      <c r="L100" s="4">
        <v>90</v>
      </c>
      <c r="M100" s="4">
        <v>-60</v>
      </c>
      <c r="N100" s="4">
        <v>-5</v>
      </c>
      <c r="O100" s="18">
        <f t="shared" si="22"/>
        <v>25</v>
      </c>
      <c r="P100" s="18">
        <f>IF(M100&gt;0,0,-M100*0.2)</f>
        <v>12</v>
      </c>
      <c r="Q100" s="18">
        <f>IF(M100&gt;0,M100*0.2,0)</f>
        <v>0</v>
      </c>
      <c r="R100" s="17">
        <f>IF(P100&gt;J100,P100-J100,0)</f>
        <v>2</v>
      </c>
      <c r="S100" s="17">
        <f>IF(P100&lt;J100,J100-P100,0)</f>
        <v>0</v>
      </c>
      <c r="T100" s="17">
        <f>IF(Q100&gt;K100,Q100-K100,0)</f>
        <v>0</v>
      </c>
      <c r="U100" s="17">
        <f>IF(Q100&lt;K100,K100-Q100,0)</f>
        <v>0</v>
      </c>
    </row>
    <row r="101" spans="1:21" ht="11.25" thickBot="1">
      <c r="A101" s="21"/>
      <c r="B101" s="24" t="s">
        <v>297</v>
      </c>
      <c r="C101" s="22"/>
      <c r="D101" s="23" t="s">
        <v>173</v>
      </c>
      <c r="E101" s="20" t="s">
        <v>174</v>
      </c>
      <c r="F101" s="47"/>
      <c r="G101" s="47"/>
      <c r="H101" s="47"/>
      <c r="I101" s="17">
        <f t="shared" si="21"/>
        <v>0</v>
      </c>
      <c r="J101" s="17"/>
      <c r="K101" s="17"/>
      <c r="L101" s="47"/>
      <c r="M101" s="47"/>
      <c r="N101" s="47"/>
      <c r="O101" s="18">
        <f t="shared" si="22"/>
        <v>0</v>
      </c>
      <c r="P101" s="18"/>
      <c r="Q101" s="18"/>
      <c r="R101" s="17"/>
      <c r="S101" s="17"/>
      <c r="T101" s="17"/>
      <c r="U101" s="17"/>
    </row>
    <row r="102" spans="1:21" ht="11.25" thickBot="1">
      <c r="A102" s="21"/>
      <c r="B102" s="24"/>
      <c r="C102" s="22"/>
      <c r="D102" s="23" t="s">
        <v>175</v>
      </c>
      <c r="E102" s="20" t="s">
        <v>176</v>
      </c>
      <c r="F102" s="47"/>
      <c r="G102" s="47"/>
      <c r="H102" s="47"/>
      <c r="I102" s="17">
        <f t="shared" si="21"/>
        <v>0</v>
      </c>
      <c r="J102" s="17"/>
      <c r="K102" s="17"/>
      <c r="L102" s="47"/>
      <c r="M102" s="47"/>
      <c r="N102" s="47"/>
      <c r="O102" s="18">
        <f t="shared" si="22"/>
        <v>0</v>
      </c>
      <c r="P102" s="18"/>
      <c r="Q102" s="18"/>
      <c r="R102" s="17"/>
      <c r="S102" s="17"/>
      <c r="T102" s="17"/>
      <c r="U102" s="17"/>
    </row>
    <row r="103" spans="1:21" ht="11.25" thickBot="1">
      <c r="A103" s="503" t="s">
        <v>177</v>
      </c>
      <c r="B103" s="504"/>
      <c r="C103" s="504"/>
      <c r="D103" s="514"/>
      <c r="E103" s="20">
        <v>660</v>
      </c>
      <c r="I103" s="17">
        <f t="shared" si="21"/>
        <v>0</v>
      </c>
      <c r="J103" s="17">
        <f>IF(G103&gt;0,0,-G103*0.2)</f>
        <v>0</v>
      </c>
      <c r="K103" s="17">
        <f>IF(G103&gt;0,G103*0.2,0)</f>
        <v>0</v>
      </c>
      <c r="O103" s="18">
        <f t="shared" si="22"/>
        <v>0</v>
      </c>
      <c r="P103" s="18">
        <f>IF(M103&gt;0,0,-M103*0.2)</f>
        <v>0</v>
      </c>
      <c r="Q103" s="18">
        <f>IF(M103&gt;0,M103*0.2,0)</f>
        <v>0</v>
      </c>
      <c r="R103" s="17">
        <f>IF(P103&gt;J103,P103-J103,0)</f>
        <v>0</v>
      </c>
      <c r="S103" s="17">
        <f>IF(P103&lt;J103,J103-P103,0)</f>
        <v>0</v>
      </c>
      <c r="T103" s="17">
        <f>IF(Q103&gt;K103,Q103-K103,0)</f>
        <v>0</v>
      </c>
      <c r="U103" s="17">
        <f>IF(Q103&lt;K103,K103-Q103,0)</f>
        <v>0</v>
      </c>
    </row>
    <row r="104" spans="1:21" ht="11.25" thickBot="1">
      <c r="A104" s="30"/>
      <c r="B104" s="31"/>
      <c r="C104" s="515" t="s">
        <v>259</v>
      </c>
      <c r="D104" s="516"/>
      <c r="E104" s="32">
        <v>690</v>
      </c>
      <c r="F104" s="33">
        <f>F83+F84+F96+F97+F100+F103</f>
        <v>110</v>
      </c>
      <c r="G104" s="33">
        <f>G83+G84+G96+G97+G100+G103</f>
        <v>-60</v>
      </c>
      <c r="H104" s="33">
        <f>H83+H84+H96+H97+H100+H103</f>
        <v>-5</v>
      </c>
      <c r="I104" s="33">
        <f>I83+I84+I96+I97+I100+I103</f>
        <v>45</v>
      </c>
      <c r="J104" s="33">
        <f>SUM(J83:J103)</f>
        <v>12</v>
      </c>
      <c r="K104" s="33">
        <f>SUM(K83:K103)</f>
        <v>0</v>
      </c>
      <c r="L104" s="33">
        <f>L83+L84+L96+L97+L100+L103</f>
        <v>99</v>
      </c>
      <c r="M104" s="33">
        <f>M83+M84+M96+M97+M100+M103</f>
        <v>-69</v>
      </c>
      <c r="N104" s="33">
        <f>N83+N84+N96+N97+N100+N103</f>
        <v>-5</v>
      </c>
      <c r="O104" s="33">
        <f>O83+O84+O96+O97+O100+O103</f>
        <v>25</v>
      </c>
      <c r="P104" s="33">
        <f aca="true" t="shared" si="23" ref="P104:U104">SUM(P83:P103)</f>
        <v>13.8</v>
      </c>
      <c r="Q104" s="33">
        <f t="shared" si="23"/>
        <v>0</v>
      </c>
      <c r="R104" s="33">
        <f t="shared" si="23"/>
        <v>2</v>
      </c>
      <c r="S104" s="33">
        <f t="shared" si="23"/>
        <v>0.19999999999999996</v>
      </c>
      <c r="T104" s="33">
        <f t="shared" si="23"/>
        <v>0</v>
      </c>
      <c r="U104" s="33">
        <f t="shared" si="23"/>
        <v>0</v>
      </c>
    </row>
    <row r="105" spans="1:21" ht="10.5">
      <c r="A105" s="48"/>
      <c r="B105" s="49"/>
      <c r="C105" s="537" t="s">
        <v>260</v>
      </c>
      <c r="D105" s="538"/>
      <c r="E105" s="39"/>
      <c r="F105" s="40">
        <f>F104+F81+F76</f>
        <v>110</v>
      </c>
      <c r="G105" s="40">
        <f>G104+G81</f>
        <v>-60</v>
      </c>
      <c r="H105" s="40">
        <f>H104+H81</f>
        <v>-5</v>
      </c>
      <c r="I105" s="40">
        <f>I104+I81</f>
        <v>45</v>
      </c>
      <c r="J105" s="40">
        <f>J104+J81</f>
        <v>12</v>
      </c>
      <c r="K105" s="40">
        <f>K104+K81</f>
        <v>0</v>
      </c>
      <c r="L105" s="40">
        <f>L104+L81+L76</f>
        <v>99</v>
      </c>
      <c r="M105" s="40">
        <f aca="true" t="shared" si="24" ref="M105:U105">M104+M81</f>
        <v>-69</v>
      </c>
      <c r="N105" s="40">
        <f t="shared" si="24"/>
        <v>-5</v>
      </c>
      <c r="O105" s="40">
        <f t="shared" si="24"/>
        <v>25</v>
      </c>
      <c r="P105" s="40">
        <f t="shared" si="24"/>
        <v>13.8</v>
      </c>
      <c r="Q105" s="40">
        <f t="shared" si="24"/>
        <v>0</v>
      </c>
      <c r="R105" s="40">
        <f t="shared" si="24"/>
        <v>2</v>
      </c>
      <c r="S105" s="40">
        <f t="shared" si="24"/>
        <v>0.19999999999999996</v>
      </c>
      <c r="T105" s="40">
        <f t="shared" si="24"/>
        <v>0</v>
      </c>
      <c r="U105" s="40">
        <f t="shared" si="24"/>
        <v>0</v>
      </c>
    </row>
    <row r="106" spans="1:21" s="52" customFormat="1" ht="10.5">
      <c r="A106" s="500" t="s">
        <v>178</v>
      </c>
      <c r="B106" s="500"/>
      <c r="C106" s="500"/>
      <c r="D106" s="500"/>
      <c r="E106" s="50"/>
      <c r="F106" s="51"/>
      <c r="G106" s="51"/>
      <c r="H106" s="51"/>
      <c r="I106" s="51"/>
      <c r="J106" s="18">
        <f>J73+J105</f>
        <v>32</v>
      </c>
      <c r="K106" s="18">
        <f>K73+K105</f>
        <v>6</v>
      </c>
      <c r="L106" s="51"/>
      <c r="M106" s="51"/>
      <c r="N106" s="51"/>
      <c r="O106" s="51"/>
      <c r="P106" s="18">
        <f aca="true" t="shared" si="25" ref="P106:U106">P73+P105</f>
        <v>34.8</v>
      </c>
      <c r="Q106" s="18">
        <f t="shared" si="25"/>
        <v>6.8</v>
      </c>
      <c r="R106" s="18">
        <f t="shared" si="25"/>
        <v>4</v>
      </c>
      <c r="S106" s="18">
        <f t="shared" si="25"/>
        <v>1.2</v>
      </c>
      <c r="T106" s="18">
        <f t="shared" si="25"/>
        <v>1</v>
      </c>
      <c r="U106" s="18">
        <f t="shared" si="25"/>
        <v>0.19999999999999996</v>
      </c>
    </row>
    <row r="107" spans="1:21" s="52" customFormat="1" ht="10.5">
      <c r="A107" s="500"/>
      <c r="B107" s="500"/>
      <c r="C107" s="500"/>
      <c r="D107" s="50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11" t="s">
        <v>63</v>
      </c>
      <c r="S107" s="11" t="s">
        <v>64</v>
      </c>
      <c r="T107" s="11" t="s">
        <v>65</v>
      </c>
      <c r="U107" s="11" t="s">
        <v>66</v>
      </c>
    </row>
    <row r="108" spans="1:21" s="52" customFormat="1" ht="10.5">
      <c r="A108" s="500"/>
      <c r="B108" s="500"/>
      <c r="C108" s="500"/>
      <c r="D108" s="50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3">
        <f>R106-S106</f>
        <v>2.8</v>
      </c>
      <c r="S108" s="51"/>
      <c r="T108" s="53">
        <f>T106-U106</f>
        <v>0.8</v>
      </c>
      <c r="U108" s="51"/>
    </row>
    <row r="109" spans="1:21" s="52" customFormat="1" ht="10.5">
      <c r="A109" s="500" t="s">
        <v>179</v>
      </c>
      <c r="B109" s="500"/>
      <c r="C109" s="500"/>
      <c r="D109" s="50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</row>
    <row r="110" spans="1:6" ht="10.5">
      <c r="A110" s="500"/>
      <c r="B110" s="500"/>
      <c r="C110" s="500"/>
      <c r="D110" s="500"/>
      <c r="E110" s="50"/>
      <c r="F110" s="54"/>
    </row>
    <row r="111" spans="1:6" ht="10.5">
      <c r="A111" s="501" t="s">
        <v>232</v>
      </c>
      <c r="B111" s="501"/>
      <c r="C111" s="501"/>
      <c r="D111" s="501"/>
      <c r="E111" s="9">
        <v>140</v>
      </c>
      <c r="F111" s="53">
        <f>SUM(F112:F114)</f>
        <v>50</v>
      </c>
    </row>
    <row r="112" spans="1:6" ht="10.5">
      <c r="A112" s="501" t="s">
        <v>180</v>
      </c>
      <c r="B112" s="501"/>
      <c r="C112" s="501"/>
      <c r="D112" s="501"/>
      <c r="E112" s="9" t="s">
        <v>181</v>
      </c>
      <c r="F112" s="51">
        <v>50</v>
      </c>
    </row>
    <row r="113" spans="1:6" ht="10.5">
      <c r="A113" s="501" t="s">
        <v>182</v>
      </c>
      <c r="B113" s="501"/>
      <c r="C113" s="501"/>
      <c r="D113" s="501"/>
      <c r="E113" s="9" t="s">
        <v>183</v>
      </c>
      <c r="F113" s="51"/>
    </row>
    <row r="114" spans="1:6" ht="21.75" customHeight="1">
      <c r="A114" s="501" t="s">
        <v>184</v>
      </c>
      <c r="B114" s="501"/>
      <c r="C114" s="501"/>
      <c r="D114" s="501"/>
      <c r="E114" s="9" t="s">
        <v>185</v>
      </c>
      <c r="F114" s="51"/>
    </row>
    <row r="115" spans="1:7" ht="10.5">
      <c r="A115" s="501" t="s">
        <v>139</v>
      </c>
      <c r="B115" s="501"/>
      <c r="C115" s="501"/>
      <c r="D115" s="501"/>
      <c r="E115" s="9">
        <v>141</v>
      </c>
      <c r="F115" s="53">
        <f>P106-J106</f>
        <v>2.799999999999997</v>
      </c>
      <c r="G115" s="55">
        <f>F115-R108</f>
        <v>0</v>
      </c>
    </row>
    <row r="116" spans="1:7" ht="10.5">
      <c r="A116" s="501" t="s">
        <v>140</v>
      </c>
      <c r="B116" s="501"/>
      <c r="C116" s="501"/>
      <c r="D116" s="501"/>
      <c r="E116" s="9">
        <v>142</v>
      </c>
      <c r="F116" s="53">
        <f>Q106-K106</f>
        <v>0.7999999999999998</v>
      </c>
      <c r="G116" s="55">
        <f>F116-T108</f>
        <v>0</v>
      </c>
    </row>
    <row r="117" spans="1:6" ht="10.5">
      <c r="A117" s="501" t="s">
        <v>186</v>
      </c>
      <c r="B117" s="501"/>
      <c r="C117" s="501"/>
      <c r="D117" s="501"/>
      <c r="E117" s="9">
        <v>150</v>
      </c>
      <c r="F117" s="53">
        <f>F124+F115-F116+F120</f>
        <v>13.999999999999996</v>
      </c>
    </row>
    <row r="118" spans="1:6" ht="10.5">
      <c r="A118" s="501" t="s">
        <v>187</v>
      </c>
      <c r="B118" s="501"/>
      <c r="C118" s="501"/>
      <c r="D118" s="501"/>
      <c r="E118" s="9">
        <v>151</v>
      </c>
      <c r="F118" s="53"/>
    </row>
    <row r="119" spans="1:6" ht="10.5">
      <c r="A119" s="501" t="s">
        <v>188</v>
      </c>
      <c r="B119" s="501"/>
      <c r="C119" s="501"/>
      <c r="D119" s="501"/>
      <c r="E119" s="9">
        <v>155</v>
      </c>
      <c r="F119" s="53"/>
    </row>
    <row r="120" spans="1:6" ht="10.5">
      <c r="A120" s="501" t="s">
        <v>120</v>
      </c>
      <c r="B120" s="501"/>
      <c r="C120" s="501"/>
      <c r="D120" s="501"/>
      <c r="E120" s="9">
        <v>200</v>
      </c>
      <c r="F120" s="53">
        <f>SUM(F121:F123)</f>
        <v>2</v>
      </c>
    </row>
    <row r="121" spans="1:6" ht="10.5">
      <c r="A121" s="501" t="s">
        <v>189</v>
      </c>
      <c r="B121" s="501"/>
      <c r="C121" s="501"/>
      <c r="D121" s="501"/>
      <c r="E121" s="9" t="s">
        <v>190</v>
      </c>
      <c r="F121" s="53">
        <f>F130*0.2</f>
        <v>2</v>
      </c>
    </row>
    <row r="122" spans="1:6" ht="10.5" customHeight="1">
      <c r="A122" s="501" t="s">
        <v>191</v>
      </c>
      <c r="B122" s="501"/>
      <c r="C122" s="501"/>
      <c r="D122" s="501"/>
      <c r="E122" s="9" t="s">
        <v>192</v>
      </c>
      <c r="F122" s="53">
        <f>F131*0.24</f>
        <v>0</v>
      </c>
    </row>
    <row r="123" spans="1:6" ht="10.5" customHeight="1">
      <c r="A123" s="501" t="s">
        <v>193</v>
      </c>
      <c r="B123" s="501"/>
      <c r="C123" s="501"/>
      <c r="D123" s="501"/>
      <c r="E123" s="9" t="s">
        <v>194</v>
      </c>
      <c r="F123" s="53">
        <f>F132*4%</f>
        <v>0</v>
      </c>
    </row>
    <row r="124" spans="1:6" ht="10.5">
      <c r="A124" s="501" t="s">
        <v>121</v>
      </c>
      <c r="B124" s="501"/>
      <c r="C124" s="501"/>
      <c r="D124" s="501"/>
      <c r="E124" s="9">
        <v>210</v>
      </c>
      <c r="F124" s="56">
        <f>F125+F126+F127</f>
        <v>10</v>
      </c>
    </row>
    <row r="125" spans="1:6" ht="10.5">
      <c r="A125" s="501" t="s">
        <v>195</v>
      </c>
      <c r="B125" s="501"/>
      <c r="C125" s="501"/>
      <c r="D125" s="501"/>
      <c r="E125" s="9" t="s">
        <v>196</v>
      </c>
      <c r="F125" s="53">
        <f>F112*0.2</f>
        <v>10</v>
      </c>
    </row>
    <row r="126" spans="1:6" ht="10.5">
      <c r="A126" s="501" t="s">
        <v>197</v>
      </c>
      <c r="B126" s="501"/>
      <c r="C126" s="501"/>
      <c r="D126" s="501"/>
      <c r="E126" s="9" t="s">
        <v>198</v>
      </c>
      <c r="F126" s="53">
        <f>F113*0.24</f>
        <v>0</v>
      </c>
    </row>
    <row r="127" spans="1:6" ht="10.5">
      <c r="A127" s="501"/>
      <c r="B127" s="501"/>
      <c r="C127" s="501"/>
      <c r="D127" s="501"/>
      <c r="E127" s="9"/>
      <c r="F127" s="51"/>
    </row>
    <row r="128" spans="1:21" s="47" customFormat="1" ht="10.5">
      <c r="A128" s="500"/>
      <c r="B128" s="500"/>
      <c r="C128" s="500"/>
      <c r="D128" s="500"/>
      <c r="E128" s="50"/>
      <c r="F128" s="5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s="47" customFormat="1" ht="10.5">
      <c r="A129" s="502" t="s">
        <v>199</v>
      </c>
      <c r="B129" s="502"/>
      <c r="C129" s="502"/>
      <c r="D129" s="502"/>
      <c r="E129" s="50">
        <v>200</v>
      </c>
      <c r="F129" s="53">
        <f>SUM(F130:F132)</f>
        <v>10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s="47" customFormat="1" ht="10.5">
      <c r="A130" s="501" t="s">
        <v>103</v>
      </c>
      <c r="B130" s="501"/>
      <c r="C130" s="501"/>
      <c r="D130" s="501"/>
      <c r="E130" s="9" t="s">
        <v>190</v>
      </c>
      <c r="F130" s="53">
        <v>10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s="47" customFormat="1" ht="10.5" customHeight="1">
      <c r="A131" s="501" t="s">
        <v>104</v>
      </c>
      <c r="B131" s="501"/>
      <c r="C131" s="501"/>
      <c r="D131" s="501"/>
      <c r="E131" s="9" t="s">
        <v>192</v>
      </c>
      <c r="F131" s="5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s="47" customFormat="1" ht="10.5">
      <c r="A132" s="501" t="s">
        <v>105</v>
      </c>
      <c r="B132" s="501"/>
      <c r="C132" s="501"/>
      <c r="D132" s="501"/>
      <c r="E132" s="50" t="s">
        <v>194</v>
      </c>
      <c r="F132" s="5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s="47" customFormat="1" ht="10.5">
      <c r="A133" s="499" t="s">
        <v>106</v>
      </c>
      <c r="B133" s="499"/>
      <c r="C133" s="499"/>
      <c r="D133" s="499"/>
      <c r="E133" s="3"/>
      <c r="F133" s="5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s="47" customFormat="1" ht="10.5">
      <c r="A134" s="499" t="s">
        <v>107</v>
      </c>
      <c r="B134" s="499"/>
      <c r="C134" s="499"/>
      <c r="D134" s="499"/>
      <c r="E134" s="3"/>
      <c r="F134" s="5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s="47" customFormat="1" ht="10.5">
      <c r="A135" s="499"/>
      <c r="B135" s="499"/>
      <c r="C135" s="499"/>
      <c r="D135" s="499"/>
      <c r="E135" s="3"/>
      <c r="F135" s="5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s="47" customFormat="1" ht="10.5">
      <c r="A136" s="499"/>
      <c r="B136" s="499"/>
      <c r="C136" s="499"/>
      <c r="D136" s="499"/>
      <c r="E136" s="3"/>
      <c r="F136" s="5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s="47" customFormat="1" ht="15.75" customHeight="1">
      <c r="A137" s="57" t="s">
        <v>108</v>
      </c>
      <c r="B137" s="57"/>
      <c r="C137" s="57"/>
      <c r="D137" s="57"/>
      <c r="E137" s="3"/>
      <c r="F137" s="5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s="47" customFormat="1" ht="12.75">
      <c r="A138" s="58"/>
      <c r="B138" s="58"/>
      <c r="C138" s="58"/>
      <c r="D138" s="58"/>
      <c r="E138" s="3"/>
      <c r="F138" s="5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s="47" customFormat="1" ht="12.75">
      <c r="A139" s="57" t="s">
        <v>109</v>
      </c>
      <c r="B139" s="57"/>
      <c r="C139" s="57"/>
      <c r="D139" s="57"/>
      <c r="E139" s="3"/>
      <c r="F139" s="5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s="47" customFormat="1" ht="12.75">
      <c r="A140" s="58"/>
      <c r="B140" s="58"/>
      <c r="C140" s="58"/>
      <c r="D140" s="58"/>
      <c r="E140" s="3"/>
      <c r="F140" s="5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s="47" customFormat="1" ht="12.75">
      <c r="A141" s="57" t="s">
        <v>111</v>
      </c>
      <c r="B141" s="57"/>
      <c r="C141" s="57"/>
      <c r="D141" s="57"/>
      <c r="E141" s="3"/>
      <c r="F141" s="5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s="47" customFormat="1" ht="10.5">
      <c r="A142" s="499"/>
      <c r="B142" s="499"/>
      <c r="C142" s="499"/>
      <c r="D142" s="499"/>
      <c r="E142" s="3"/>
      <c r="F142" s="5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s="47" customFormat="1" ht="10.5">
      <c r="A143" s="499"/>
      <c r="B143" s="499"/>
      <c r="C143" s="499"/>
      <c r="D143" s="499"/>
      <c r="E143" s="3"/>
      <c r="F143" s="5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s="47" customFormat="1" ht="10.5">
      <c r="A144" s="499" t="s">
        <v>110</v>
      </c>
      <c r="B144" s="499"/>
      <c r="C144" s="499"/>
      <c r="D144" s="499"/>
      <c r="E144" s="3"/>
      <c r="F144" s="5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s="47" customFormat="1" ht="10.5">
      <c r="A145" s="499"/>
      <c r="B145" s="499"/>
      <c r="C145" s="499"/>
      <c r="D145" s="499"/>
      <c r="E145" s="3"/>
      <c r="F145" s="5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s="47" customFormat="1" ht="10.5">
      <c r="A146" s="499"/>
      <c r="B146" s="499"/>
      <c r="C146" s="499"/>
      <c r="D146" s="499"/>
      <c r="E146" s="3"/>
      <c r="F146" s="5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s="47" customFormat="1" ht="10.5">
      <c r="A147" s="499"/>
      <c r="B147" s="499"/>
      <c r="C147" s="499"/>
      <c r="D147" s="499"/>
      <c r="E147" s="3"/>
      <c r="F147" s="5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s="47" customFormat="1" ht="10.5">
      <c r="A148" s="499"/>
      <c r="B148" s="499"/>
      <c r="C148" s="499"/>
      <c r="D148" s="499"/>
      <c r="E148" s="3"/>
      <c r="F148" s="5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s="47" customFormat="1" ht="10.5">
      <c r="A149" s="2"/>
      <c r="B149" s="2"/>
      <c r="C149" s="2"/>
      <c r="D149" s="2"/>
      <c r="E149" s="3"/>
      <c r="F149" s="5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s="47" customFormat="1" ht="10.5">
      <c r="A150" s="2"/>
      <c r="B150" s="2"/>
      <c r="C150" s="2"/>
      <c r="D150" s="2"/>
      <c r="E150" s="3"/>
      <c r="F150" s="5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s="47" customFormat="1" ht="10.5">
      <c r="A151" s="2"/>
      <c r="B151" s="2"/>
      <c r="C151" s="2"/>
      <c r="D151" s="2"/>
      <c r="E151" s="3"/>
      <c r="F151" s="5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s="47" customFormat="1" ht="10.5">
      <c r="A152" s="2"/>
      <c r="B152" s="2"/>
      <c r="C152" s="2"/>
      <c r="D152" s="2"/>
      <c r="E152" s="3"/>
      <c r="F152" s="5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s="47" customFormat="1" ht="10.5">
      <c r="A153" s="2"/>
      <c r="B153" s="2"/>
      <c r="C153" s="2"/>
      <c r="D153" s="2"/>
      <c r="E153" s="3"/>
      <c r="F153" s="5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s="47" customFormat="1" ht="10.5">
      <c r="A154" s="2"/>
      <c r="B154" s="2"/>
      <c r="C154" s="2"/>
      <c r="D154" s="2"/>
      <c r="E154" s="3"/>
      <c r="F154" s="5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s="47" customFormat="1" ht="10.5">
      <c r="A155" s="2"/>
      <c r="B155" s="2"/>
      <c r="C155" s="2"/>
      <c r="D155" s="2"/>
      <c r="E155" s="3"/>
      <c r="F155" s="5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s="47" customFormat="1" ht="10.5">
      <c r="A156" s="2"/>
      <c r="B156" s="2"/>
      <c r="C156" s="2"/>
      <c r="D156" s="2"/>
      <c r="E156" s="3"/>
      <c r="F156" s="5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s="47" customFormat="1" ht="10.5">
      <c r="A157" s="2"/>
      <c r="B157" s="2"/>
      <c r="C157" s="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"/>
      <c r="T157" s="1"/>
      <c r="U157" s="1"/>
    </row>
    <row r="158" spans="1:21" s="47" customFormat="1" ht="10.5">
      <c r="A158" s="2"/>
      <c r="B158" s="2"/>
      <c r="C158" s="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1"/>
      <c r="T158" s="1"/>
      <c r="U158" s="1"/>
    </row>
    <row r="159" spans="1:21" s="47" customFormat="1" ht="10.5">
      <c r="A159" s="2"/>
      <c r="B159" s="2"/>
      <c r="C159" s="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"/>
      <c r="T159" s="1"/>
      <c r="U159" s="1"/>
    </row>
    <row r="160" spans="1:21" s="47" customFormat="1" ht="10.5">
      <c r="A160" s="2"/>
      <c r="B160" s="2"/>
      <c r="C160" s="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1"/>
      <c r="T160" s="1"/>
      <c r="U160" s="1"/>
    </row>
    <row r="161" spans="1:21" s="47" customFormat="1" ht="10.5">
      <c r="A161" s="2"/>
      <c r="B161" s="2"/>
      <c r="C161" s="2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1"/>
      <c r="T161" s="1"/>
      <c r="U161" s="1"/>
    </row>
    <row r="162" spans="1:21" s="47" customFormat="1" ht="10.5">
      <c r="A162" s="2"/>
      <c r="B162" s="2"/>
      <c r="C162" s="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1"/>
      <c r="T162" s="1"/>
      <c r="U162" s="1"/>
    </row>
    <row r="163" spans="1:21" s="47" customFormat="1" ht="10.5">
      <c r="A163" s="2"/>
      <c r="B163" s="2"/>
      <c r="C163" s="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"/>
      <c r="T163" s="1"/>
      <c r="U163" s="1"/>
    </row>
    <row r="164" spans="1:21" s="47" customFormat="1" ht="10.5">
      <c r="A164" s="2"/>
      <c r="B164" s="2"/>
      <c r="C164" s="2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1"/>
      <c r="T164" s="1"/>
      <c r="U164" s="1"/>
    </row>
    <row r="165" spans="1:21" s="47" customFormat="1" ht="10.5">
      <c r="A165" s="2"/>
      <c r="B165" s="2"/>
      <c r="C165" s="2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1"/>
      <c r="T165" s="1"/>
      <c r="U165" s="1"/>
    </row>
    <row r="166" spans="1:21" s="47" customFormat="1" ht="10.5">
      <c r="A166" s="2"/>
      <c r="B166" s="2"/>
      <c r="C166" s="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1"/>
      <c r="T166" s="1"/>
      <c r="U166" s="1"/>
    </row>
    <row r="167" spans="1:21" s="47" customFormat="1" ht="10.5">
      <c r="A167" s="2"/>
      <c r="B167" s="2"/>
      <c r="C167" s="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1"/>
      <c r="T167" s="1"/>
      <c r="U167" s="1"/>
    </row>
    <row r="168" spans="1:21" s="47" customFormat="1" ht="10.5">
      <c r="A168" s="2"/>
      <c r="B168" s="2"/>
      <c r="C168" s="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1"/>
      <c r="T168" s="1"/>
      <c r="U168" s="1"/>
    </row>
    <row r="169" spans="1:21" s="47" customFormat="1" ht="10.5">
      <c r="A169" s="2"/>
      <c r="B169" s="2"/>
      <c r="C169" s="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"/>
      <c r="T169" s="1"/>
      <c r="U169" s="1"/>
    </row>
    <row r="170" spans="1:21" s="47" customFormat="1" ht="10.5">
      <c r="A170" s="2"/>
      <c r="B170" s="2"/>
      <c r="C170" s="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1"/>
      <c r="T170" s="1"/>
      <c r="U170" s="1"/>
    </row>
    <row r="171" spans="1:21" s="47" customFormat="1" ht="10.5">
      <c r="A171" s="2"/>
      <c r="B171" s="2"/>
      <c r="C171" s="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1"/>
      <c r="T171" s="1"/>
      <c r="U171" s="1"/>
    </row>
    <row r="172" spans="1:21" s="47" customFormat="1" ht="10.5">
      <c r="A172" s="2"/>
      <c r="B172" s="2"/>
      <c r="C172" s="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1"/>
      <c r="T172" s="1"/>
      <c r="U172" s="1"/>
    </row>
    <row r="173" spans="1:21" s="47" customFormat="1" ht="10.5">
      <c r="A173" s="2"/>
      <c r="B173" s="2"/>
      <c r="C173" s="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1"/>
      <c r="T173" s="1"/>
      <c r="U173" s="1"/>
    </row>
    <row r="174" spans="1:21" s="47" customFormat="1" ht="10.5">
      <c r="A174" s="2"/>
      <c r="B174" s="2"/>
      <c r="C174" s="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"/>
      <c r="T174" s="1"/>
      <c r="U174" s="1"/>
    </row>
    <row r="175" spans="1:21" s="47" customFormat="1" ht="10.5">
      <c r="A175" s="2"/>
      <c r="B175" s="2"/>
      <c r="C175" s="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1"/>
      <c r="T175" s="1"/>
      <c r="U175" s="1"/>
    </row>
    <row r="176" spans="1:21" s="47" customFormat="1" ht="10.5">
      <c r="A176" s="2"/>
      <c r="B176" s="2"/>
      <c r="C176" s="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1"/>
      <c r="T176" s="1"/>
      <c r="U176" s="1"/>
    </row>
    <row r="177" spans="1:21" s="47" customFormat="1" ht="10.5">
      <c r="A177" s="2"/>
      <c r="B177" s="2"/>
      <c r="C177" s="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"/>
      <c r="T177" s="1"/>
      <c r="U177" s="1"/>
    </row>
    <row r="178" spans="1:21" s="47" customFormat="1" ht="10.5">
      <c r="A178" s="2"/>
      <c r="B178" s="2"/>
      <c r="C178" s="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1"/>
      <c r="T178" s="1"/>
      <c r="U178" s="1"/>
    </row>
    <row r="179" spans="1:21" s="47" customFormat="1" ht="10.5">
      <c r="A179" s="2"/>
      <c r="B179" s="2"/>
      <c r="C179" s="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"/>
      <c r="T179" s="1"/>
      <c r="U179" s="1"/>
    </row>
    <row r="180" spans="1:21" s="47" customFormat="1" ht="10.5">
      <c r="A180" s="2"/>
      <c r="B180" s="2"/>
      <c r="C180" s="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1"/>
      <c r="T180" s="1"/>
      <c r="U180" s="1"/>
    </row>
    <row r="181" spans="4:21" ht="10.5">
      <c r="D181" s="4"/>
      <c r="E181" s="4"/>
      <c r="S181" s="1"/>
      <c r="T181" s="1"/>
      <c r="U181" s="1"/>
    </row>
    <row r="182" spans="4:21" ht="10.5">
      <c r="D182" s="4"/>
      <c r="E182" s="4"/>
      <c r="S182" s="1"/>
      <c r="T182" s="1"/>
      <c r="U182" s="1"/>
    </row>
    <row r="183" spans="4:21" ht="10.5">
      <c r="D183" s="4"/>
      <c r="E183" s="4"/>
      <c r="S183" s="1"/>
      <c r="T183" s="1"/>
      <c r="U183" s="1"/>
    </row>
    <row r="184" spans="4:21" ht="10.5">
      <c r="D184" s="4"/>
      <c r="E184" s="4"/>
      <c r="S184" s="1"/>
      <c r="T184" s="1"/>
      <c r="U184" s="1"/>
    </row>
    <row r="185" spans="4:21" ht="10.5">
      <c r="D185" s="4"/>
      <c r="E185" s="4"/>
      <c r="S185" s="1"/>
      <c r="T185" s="1"/>
      <c r="U185" s="1"/>
    </row>
    <row r="186" spans="4:21" ht="10.5">
      <c r="D186" s="4"/>
      <c r="E186" s="4"/>
      <c r="S186" s="1"/>
      <c r="T186" s="1"/>
      <c r="U186" s="1"/>
    </row>
    <row r="187" spans="4:21" ht="10.5">
      <c r="D187" s="4"/>
      <c r="E187" s="4"/>
      <c r="S187" s="1"/>
      <c r="T187" s="1"/>
      <c r="U187" s="1"/>
    </row>
    <row r="188" spans="4:21" ht="10.5">
      <c r="D188" s="4"/>
      <c r="E188" s="4"/>
      <c r="S188" s="1"/>
      <c r="T188" s="1"/>
      <c r="U188" s="1"/>
    </row>
    <row r="189" spans="4:21" ht="10.5">
      <c r="D189" s="4"/>
      <c r="E189" s="4"/>
      <c r="S189" s="1"/>
      <c r="T189" s="1"/>
      <c r="U189" s="1"/>
    </row>
    <row r="190" spans="4:21" ht="10.5">
      <c r="D190" s="4"/>
      <c r="E190" s="4"/>
      <c r="S190" s="1"/>
      <c r="T190" s="1"/>
      <c r="U190" s="1"/>
    </row>
    <row r="191" spans="4:21" ht="10.5">
      <c r="D191" s="4"/>
      <c r="E191" s="4"/>
      <c r="S191" s="1"/>
      <c r="T191" s="1"/>
      <c r="U191" s="1"/>
    </row>
    <row r="192" spans="4:21" ht="10.5">
      <c r="D192" s="4"/>
      <c r="E192" s="4"/>
      <c r="S192" s="1"/>
      <c r="T192" s="1"/>
      <c r="U192" s="1"/>
    </row>
    <row r="193" spans="4:21" ht="10.5">
      <c r="D193" s="4"/>
      <c r="E193" s="4"/>
      <c r="S193" s="1"/>
      <c r="T193" s="1"/>
      <c r="U193" s="1"/>
    </row>
    <row r="194" spans="4:21" ht="10.5">
      <c r="D194" s="4"/>
      <c r="E194" s="4"/>
      <c r="S194" s="1"/>
      <c r="T194" s="1"/>
      <c r="U194" s="1"/>
    </row>
    <row r="195" spans="4:21" ht="10.5">
      <c r="D195" s="4"/>
      <c r="E195" s="4"/>
      <c r="S195" s="1"/>
      <c r="T195" s="1"/>
      <c r="U195" s="1"/>
    </row>
    <row r="196" spans="4:21" ht="10.5">
      <c r="D196" s="4"/>
      <c r="E196" s="4"/>
      <c r="S196" s="1"/>
      <c r="T196" s="1"/>
      <c r="U196" s="1"/>
    </row>
    <row r="197" spans="4:21" ht="10.5">
      <c r="D197" s="4"/>
      <c r="E197" s="4"/>
      <c r="S197" s="1"/>
      <c r="T197" s="1"/>
      <c r="U197" s="1"/>
    </row>
    <row r="198" spans="4:21" ht="10.5">
      <c r="D198" s="4"/>
      <c r="E198" s="4"/>
      <c r="S198" s="1"/>
      <c r="T198" s="1"/>
      <c r="U198" s="1"/>
    </row>
    <row r="199" spans="4:21" ht="10.5">
      <c r="D199" s="4"/>
      <c r="E199" s="4"/>
      <c r="S199" s="1"/>
      <c r="T199" s="1"/>
      <c r="U199" s="1"/>
    </row>
    <row r="200" spans="4:21" ht="10.5">
      <c r="D200" s="4"/>
      <c r="E200" s="4"/>
      <c r="S200" s="1"/>
      <c r="T200" s="1"/>
      <c r="U200" s="1"/>
    </row>
    <row r="201" spans="4:21" ht="10.5">
      <c r="D201" s="4"/>
      <c r="E201" s="4"/>
      <c r="S201" s="1"/>
      <c r="T201" s="1"/>
      <c r="U201" s="1"/>
    </row>
    <row r="202" spans="4:21" ht="10.5">
      <c r="D202" s="4"/>
      <c r="E202" s="4"/>
      <c r="S202" s="1"/>
      <c r="T202" s="1"/>
      <c r="U202" s="1"/>
    </row>
    <row r="203" spans="4:21" ht="10.5">
      <c r="D203" s="4"/>
      <c r="E203" s="4"/>
      <c r="S203" s="1"/>
      <c r="T203" s="1"/>
      <c r="U203" s="1"/>
    </row>
    <row r="204" spans="4:21" ht="10.5">
      <c r="D204" s="4"/>
      <c r="E204" s="4"/>
      <c r="S204" s="1"/>
      <c r="T204" s="1"/>
      <c r="U204" s="1"/>
    </row>
    <row r="205" spans="4:21" ht="10.5">
      <c r="D205" s="4"/>
      <c r="E205" s="4"/>
      <c r="S205" s="1"/>
      <c r="T205" s="1"/>
      <c r="U205" s="1"/>
    </row>
    <row r="206" spans="4:21" ht="10.5">
      <c r="D206" s="4"/>
      <c r="E206" s="4"/>
      <c r="S206" s="1"/>
      <c r="T206" s="1"/>
      <c r="U206" s="1"/>
    </row>
    <row r="207" spans="4:21" ht="10.5">
      <c r="D207" s="4"/>
      <c r="E207" s="4"/>
      <c r="S207" s="1"/>
      <c r="T207" s="1"/>
      <c r="U207" s="1"/>
    </row>
    <row r="208" spans="4:21" ht="10.5">
      <c r="D208" s="4"/>
      <c r="E208" s="4"/>
      <c r="S208" s="1"/>
      <c r="T208" s="1"/>
      <c r="U208" s="1"/>
    </row>
    <row r="209" spans="4:21" ht="10.5">
      <c r="D209" s="4"/>
      <c r="E209" s="4"/>
      <c r="S209" s="1"/>
      <c r="T209" s="1"/>
      <c r="U209" s="1"/>
    </row>
    <row r="210" spans="4:21" ht="10.5">
      <c r="D210" s="4"/>
      <c r="E210" s="4"/>
      <c r="S210" s="1"/>
      <c r="T210" s="1"/>
      <c r="U210" s="1"/>
    </row>
    <row r="211" spans="4:21" ht="10.5">
      <c r="D211" s="4"/>
      <c r="E211" s="4"/>
      <c r="S211" s="1"/>
      <c r="T211" s="1"/>
      <c r="U211" s="1"/>
    </row>
    <row r="212" spans="4:21" ht="10.5">
      <c r="D212" s="4"/>
      <c r="E212" s="4"/>
      <c r="S212" s="1"/>
      <c r="T212" s="1"/>
      <c r="U212" s="1"/>
    </row>
    <row r="213" spans="4:21" ht="10.5">
      <c r="D213" s="4"/>
      <c r="E213" s="4"/>
      <c r="S213" s="1"/>
      <c r="T213" s="1"/>
      <c r="U213" s="1"/>
    </row>
    <row r="214" spans="4:21" ht="10.5">
      <c r="D214" s="4"/>
      <c r="E214" s="4"/>
      <c r="S214" s="1"/>
      <c r="T214" s="1"/>
      <c r="U214" s="1"/>
    </row>
  </sheetData>
  <sheetProtection/>
  <mergeCells count="112">
    <mergeCell ref="A127:D127"/>
    <mergeCell ref="A115:D115"/>
    <mergeCell ref="A106:D106"/>
    <mergeCell ref="A107:D107"/>
    <mergeCell ref="A108:D108"/>
    <mergeCell ref="A109:D109"/>
    <mergeCell ref="A123:D123"/>
    <mergeCell ref="A124:D124"/>
    <mergeCell ref="A110:D110"/>
    <mergeCell ref="A111:D111"/>
    <mergeCell ref="A11:D12"/>
    <mergeCell ref="B92:D92"/>
    <mergeCell ref="A100:D100"/>
    <mergeCell ref="A103:D103"/>
    <mergeCell ref="B85:D85"/>
    <mergeCell ref="B94:D94"/>
    <mergeCell ref="B55:D55"/>
    <mergeCell ref="A73:D73"/>
    <mergeCell ref="A74:D74"/>
    <mergeCell ref="A69:D69"/>
    <mergeCell ref="A148:D148"/>
    <mergeCell ref="A13:D13"/>
    <mergeCell ref="C104:D104"/>
    <mergeCell ref="C105:D105"/>
    <mergeCell ref="A121:D121"/>
    <mergeCell ref="A113:D113"/>
    <mergeCell ref="A114:D114"/>
    <mergeCell ref="B90:D90"/>
    <mergeCell ref="B91:D91"/>
    <mergeCell ref="A84:D84"/>
    <mergeCell ref="A75:D75"/>
    <mergeCell ref="A68:D68"/>
    <mergeCell ref="A38:D38"/>
    <mergeCell ref="A54:D54"/>
    <mergeCell ref="B58:D58"/>
    <mergeCell ref="B66:D66"/>
    <mergeCell ref="B56:D56"/>
    <mergeCell ref="B57:D57"/>
    <mergeCell ref="B60:D60"/>
    <mergeCell ref="A64:D64"/>
    <mergeCell ref="B65:D65"/>
    <mergeCell ref="B42:D42"/>
    <mergeCell ref="A49:D49"/>
    <mergeCell ref="B43:D43"/>
    <mergeCell ref="B44:D44"/>
    <mergeCell ref="B46:D46"/>
    <mergeCell ref="A47:D47"/>
    <mergeCell ref="B40:D40"/>
    <mergeCell ref="B41:D41"/>
    <mergeCell ref="B26:D26"/>
    <mergeCell ref="B27:D27"/>
    <mergeCell ref="B28:D28"/>
    <mergeCell ref="A37:D37"/>
    <mergeCell ref="A34:D34"/>
    <mergeCell ref="A35:D35"/>
    <mergeCell ref="A33:D33"/>
    <mergeCell ref="A29:D29"/>
    <mergeCell ref="B39:D39"/>
    <mergeCell ref="A30:D30"/>
    <mergeCell ref="H2:I2"/>
    <mergeCell ref="A17:D17"/>
    <mergeCell ref="A14:D14"/>
    <mergeCell ref="A15:D15"/>
    <mergeCell ref="A16:D16"/>
    <mergeCell ref="A18:D18"/>
    <mergeCell ref="B25:D25"/>
    <mergeCell ref="B24:D24"/>
    <mergeCell ref="C76:D76"/>
    <mergeCell ref="A80:D80"/>
    <mergeCell ref="S1:U1"/>
    <mergeCell ref="S2:U2"/>
    <mergeCell ref="F11:K11"/>
    <mergeCell ref="L11:Q11"/>
    <mergeCell ref="R11:U11"/>
    <mergeCell ref="H1:I1"/>
    <mergeCell ref="A22:D22"/>
    <mergeCell ref="A23:D23"/>
    <mergeCell ref="A125:D125"/>
    <mergeCell ref="A126:D126"/>
    <mergeCell ref="A96:D96"/>
    <mergeCell ref="A97:D97"/>
    <mergeCell ref="A122:D122"/>
    <mergeCell ref="A119:D119"/>
    <mergeCell ref="A120:D120"/>
    <mergeCell ref="A117:D117"/>
    <mergeCell ref="A118:D118"/>
    <mergeCell ref="A112:D112"/>
    <mergeCell ref="A79:D79"/>
    <mergeCell ref="A77:D77"/>
    <mergeCell ref="B88:D88"/>
    <mergeCell ref="B89:D89"/>
    <mergeCell ref="A82:D82"/>
    <mergeCell ref="A83:D83"/>
    <mergeCell ref="A78:D78"/>
    <mergeCell ref="B86:D86"/>
    <mergeCell ref="B87:D87"/>
    <mergeCell ref="A134:D134"/>
    <mergeCell ref="A128:D128"/>
    <mergeCell ref="A116:D116"/>
    <mergeCell ref="A136:D136"/>
    <mergeCell ref="A135:D135"/>
    <mergeCell ref="A133:D133"/>
    <mergeCell ref="A129:D129"/>
    <mergeCell ref="A130:D130"/>
    <mergeCell ref="A132:D132"/>
    <mergeCell ref="A131:D131"/>
    <mergeCell ref="A146:D146"/>
    <mergeCell ref="A147:D147"/>
    <mergeCell ref="A142:D142"/>
    <mergeCell ref="A143:D143"/>
    <mergeCell ref="A144:D144"/>
    <mergeCell ref="A145:D14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Natalya.Iliy@nmtport.ru</cp:lastModifiedBy>
  <cp:lastPrinted>2020-03-26T01:39:50Z</cp:lastPrinted>
  <dcterms:created xsi:type="dcterms:W3CDTF">2001-08-07T06:00:02Z</dcterms:created>
  <dcterms:modified xsi:type="dcterms:W3CDTF">2020-03-26T01:40:00Z</dcterms:modified>
  <cp:category/>
  <cp:version/>
  <cp:contentType/>
  <cp:contentStatus/>
</cp:coreProperties>
</file>